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720" windowHeight="5820" tabRatio="599" activeTab="2"/>
  </bookViews>
  <sheets>
    <sheet name="спец  " sheetId="1" r:id="rId1"/>
    <sheet name="Лист1" sheetId="2" r:id="rId2"/>
    <sheet name="заг" sheetId="3" r:id="rId3"/>
  </sheets>
  <definedNames>
    <definedName name="_xlnm.Print_Titles" localSheetId="2">'заг'!$A:$C,'заг'!$10:$11</definedName>
    <definedName name="_xlnm.Print_Area" localSheetId="2">'заг'!$A$1:$AA$167</definedName>
    <definedName name="_xlnm.Print_Area" localSheetId="0">'спец  '!$A$1:$AE$111</definedName>
  </definedNames>
  <calcPr fullCalcOnLoad="1"/>
</workbook>
</file>

<file path=xl/sharedStrings.xml><?xml version="1.0" encoding="utf-8"?>
<sst xmlns="http://schemas.openxmlformats.org/spreadsheetml/2006/main" count="828" uniqueCount="427">
  <si>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-встановлення обладнання нових дитячих та спортивних майданчиків на прибудинкових територіях  міста за рахунок коштів міського бюджету для співфінансування з державним бюджетом на здійснення заходів щодо соціально-економічного розвитку окремих територій)</t>
  </si>
  <si>
    <t>Благоустрій  міст, сіл, селищ  (міська програма реформування і розвитку житлово - комунального господарства міста Южноукраїнська на 2010 - 2014 роки - встановлення критих зупинок в м.Южноукраїнську за рахунок коштів з міського бюджету для співфінансування з державним бюджетом на здійснення заходів щодо соціально-економічного розвитку окремих територій)</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</si>
  <si>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реконструкціЇ гуртожитку № 2. Встановлення пасажирського ліфта в існуючу шахту, передбачену первинним проектом житлового будинку по вул.Дружби Народів,6, за рахунок коштів міського бюджету для співфінансування з державним бюджетом на здійснення заходів щодо соціально-економічного розвитку окремих територій)</t>
  </si>
  <si>
    <t>Капітальні вкладення (реконструкція гуртожитку № 2 . Встановлення пасажирського ліфта в існуючу шахту, передбачену первинним проектом житлового будинку по вул.Дружби Народів,6 за рахунок коштів субвенції з державного бюджету місцевим бюджетам на здійснення заходів щодо соціально-економічного розвитку окремих територій)</t>
  </si>
  <si>
    <t>Капітальний  ремонт  житлового фонду місцевих органів влади (встановлення обладнання нових дитячих та спортивних майданчиків на прибудинкових територіях  міста за рахунок коштів субвенції з державного бюджету місцевим бюджетам на здійснення заходів щодо соціально-економічного розвитку окремих територій)</t>
  </si>
  <si>
    <t>Утілізація відходів (програма охорони довкілля та раціонального природокористування міста Южноукраїнська на 2011 – 2015 роки в частині видатків реконструкція звалища побутових відходів, а саме зворотнє засипання та закритття звалища побутових відходів)</t>
  </si>
  <si>
    <t>090215</t>
  </si>
  <si>
    <t>Пільги багатодітним сім’ям на житлово - комунальні послуги (субвенція)</t>
  </si>
  <si>
    <t>Окремі заходи по реалізації державних (регіональних) програм, не віднесені до заходів розвитку</t>
  </si>
  <si>
    <t>100101</t>
  </si>
  <si>
    <t xml:space="preserve">Окремі заходи  по реалізації державних (регіональних) програм, не віднесені  до заходів розвитку   </t>
  </si>
  <si>
    <t>Разом по загальному фонду :</t>
  </si>
  <si>
    <t>250344</t>
  </si>
  <si>
    <t>Водопровідно - каналізаційне господарство  (міська програма підтримки житлово - комунального господарства м.Южноукраїнська на 2008 - 2010 роки (КП "ТВКГ"))</t>
  </si>
  <si>
    <t>Компенсаційні виплати на пільговий проїзд автомобільним транспортом окремих категоріям громадян (дачні перевезення - Міська комплексна програма "Турбота" )</t>
  </si>
  <si>
    <t>091300</t>
  </si>
  <si>
    <t xml:space="preserve">Державна соціальна допомога інвалідам з дитинства та дітям-інвалідам </t>
  </si>
  <si>
    <t>Центр соціальних служб для сім'ї, дітей та молоді</t>
  </si>
  <si>
    <t xml:space="preserve">Теплові мережі (міська програма енергозбереження в сфері житлово-комунального господарства  м. Южноукраїнська на 2009-2015 роки  ) </t>
  </si>
  <si>
    <t>Теплові мережі (міська програма реформування і розвитку житлово - комунального господарства міста Южноукраїнська на 2010 - 2014 роки )</t>
  </si>
  <si>
    <t>єдин</t>
  </si>
  <si>
    <t>Водопровідно - каналізаційне господарство (міська програма реформування і розвитку житлово - комунального господарства міста Южноукраїнська на 2010 - 2014 роки - одержувач КП ТВКГ)</t>
  </si>
  <si>
    <t>Благоустрій  міст, сіл, селищ  (міська програма реформування і розвитку житлово - комунального господарства міста Южноукраїнська на 2010 - 2014 роки )</t>
  </si>
  <si>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t>
  </si>
  <si>
    <t xml:space="preserve">2-єдин,0,3-к.п., </t>
  </si>
  <si>
    <t>Методична робота, інші заходи у сфері народної освіти (дотація)</t>
  </si>
  <si>
    <t>Музеї і виставки (дотація)</t>
  </si>
  <si>
    <t>070303</t>
  </si>
  <si>
    <t>Дитячі будинки (в тому числі сімейного типу, прийомні сім’ї) (субвенція)</t>
  </si>
  <si>
    <t>Допомога на дітей одиноким матерям (субвенція)</t>
  </si>
  <si>
    <t>090307</t>
  </si>
  <si>
    <t>Тимчасова державна допомога дітям (субвенція)</t>
  </si>
  <si>
    <t>Періодичні видання (газети та журнали) (міська програма підтримки газети Южноукраїнської міської ради "Контакт" на 2009 - 2014 роки - фінансова допомога на послуги друку, яка надавалась у 2012 році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</si>
  <si>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t>
  </si>
  <si>
    <t>Видатки  на 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 - в частині  розробки  проектної документації  по переоснащенню інженерного вводу теплопостачання житлових  будинків з встановленням приладів обліку  теплової енергії - одержувач КП ТВКГ )</t>
  </si>
  <si>
    <t xml:space="preserve">Теплові мережі (міська програма енергозбереження в сфері житлово-комунального господарства  м. Южноукраїнська на 2009-2015 роки  в частині реконструкції магістральних трубопроводів теплотраси АЕС - місто з встановленням приладів обліку витрат теплової енергії міста - одержувач КП ТВКГ ) </t>
  </si>
  <si>
    <t xml:space="preserve">Допомога на догляд за інвалідом I чи II групи внаслідок психічного розладу </t>
  </si>
  <si>
    <t>Соціальні програми і заходи державних органів у справах молоді (міська програма захисту прав дитей міста Южноукраїнськ "Дитинство" на 2013-2017 рр.)</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</si>
  <si>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нежитлової будівлі, розташованої в м.Южноукраїнську за адресою вул.Дружби Народів,35 "в" для розміщення відділу державної реєстарції актів цивільного стану м.Южноукраїнська) </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</si>
  <si>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будівництва скверу на честь памяті Т.Г. Шевченка в 5-му мікрорайоні м. Южноукраїнська )</t>
  </si>
  <si>
    <t>Благоустрій  міст, сіл, селищ (Програма зайнятості населення міста Южноукраїнська на період до 2017 року в частині оплачуваних громадських робіт)</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</si>
  <si>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капітальний ремонт адміністративно-виробничої будівлі за адресою бул. Цвіточний, 9(кінцевий розрахунок відповідно до коригувального акту виконаних робіт))</t>
  </si>
  <si>
    <t>Видатки на запобігання та ліквідацію надзвичайних ситуацій та наслідків стихійного лиха (міська цільова програма цивільного захисту міста Южноукраїнська Миколаївської області на 2009 - 2013 роки )</t>
  </si>
  <si>
    <t>Виконавчий комітет Южноукраїнської міської ради</t>
  </si>
  <si>
    <t>03</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</si>
  <si>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 - одержувач КП СКГ)</t>
  </si>
  <si>
    <t>Капітальний ремонт адміністративних об’єктів</t>
  </si>
  <si>
    <t>Капітальні трансферти органам державного управління інших рівнів</t>
  </si>
  <si>
    <t xml:space="preserve">Центр для соціально - незахищених дітей </t>
  </si>
  <si>
    <t>Оплата теплопостачання</t>
  </si>
  <si>
    <t>Заробітна плата</t>
  </si>
  <si>
    <t>070807</t>
  </si>
  <si>
    <t>Утримання закладів культури</t>
  </si>
  <si>
    <t>Утримання закладів освіти</t>
  </si>
  <si>
    <t>090214</t>
  </si>
  <si>
    <t xml:space="preserve">Інші пільги ветеранам військової служби, ветеранам органів внутрішніх справ та ветеранам пожежної охорони (субвенція) </t>
  </si>
  <si>
    <t>Пільги окремим категоріям громадян з послуг зв’язку (субвенція)</t>
  </si>
  <si>
    <t>Допомога у зв"язку з вагітністю та пологами (субвенція)</t>
  </si>
  <si>
    <t xml:space="preserve">Територіальні центри соціального обслуговування (надання соціальних послуг) </t>
  </si>
  <si>
    <t>180404</t>
  </si>
  <si>
    <t>0411</t>
  </si>
  <si>
    <t>Підтримка малого і середнього підприємництва (Міська програма розвитку малого підприємництва)</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</si>
  <si>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</si>
  <si>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</si>
  <si>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0160</t>
  </si>
  <si>
    <t>Одноразова допомога при народженні дитини (субвенція)</t>
  </si>
  <si>
    <t>Допомога на дітей, які перебувають під опікою чи піклуванням (субвенція)</t>
  </si>
  <si>
    <t>Державна соціальна допомога малозабезпеченим сім’ям (субвенція)</t>
  </si>
  <si>
    <t>1010</t>
  </si>
  <si>
    <t>Інші пільги громадянам , які постраждали внаслідок Чорнобильської катастрофи (субвенція)</t>
  </si>
  <si>
    <t>Утримання виконавчого комітету (кошти субвенції з державного бюджету  на ведення та адміністрування Державного реєстру виборців)</t>
  </si>
  <si>
    <t>130106</t>
  </si>
  <si>
    <t>По загальному фонду</t>
  </si>
  <si>
    <t>240900</t>
  </si>
  <si>
    <t xml:space="preserve">Нарахування на заробітну плату  </t>
  </si>
  <si>
    <t>Медикаменти та перев’язувальні матеріали</t>
  </si>
  <si>
    <t>Продукти харчування</t>
  </si>
  <si>
    <t>Оплата послуг (крім комунальних)</t>
  </si>
  <si>
    <t>Капітальні вкладення (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експертизи містобудівної документації генерального плану міста)</t>
  </si>
  <si>
    <t>Видатки на відрядження</t>
  </si>
  <si>
    <t>Оплата водопостачання і водовідведення</t>
  </si>
  <si>
    <t>Субсидії та поточні трансферти підприємствам (установам, організаціям)</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</si>
  <si>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</si>
  <si>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</si>
  <si>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</si>
  <si>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Реконструкція житлового фонду (приміщень)</t>
  </si>
  <si>
    <t>Реконструкція та реставрція інших об'єктів</t>
  </si>
  <si>
    <t>Водопровідно - каналізаційне господарство (міська програма реформування і розвитку житлово - комунального господарства міста Южноукраїнська на 2010 - 2014 роки - капітальний ремонт каналізаційних мереж міста)</t>
  </si>
  <si>
    <t>Інші культурно-освітні заклади та заходи (Централізована бухгалтерія)</t>
  </si>
  <si>
    <t>090308</t>
  </si>
  <si>
    <t>090406</t>
  </si>
  <si>
    <t>Субвенція з місцевого бюджету державному бюджету на виконання програм соціально-економічного та культурного розвитку регіонів (міська програма "Репродуктивне здоров'я населення міста Южноукраїнська " на період до 2015 року )</t>
  </si>
  <si>
    <t xml:space="preserve">Загальноосвітні школи (в т. ч. школа-дитячий садок, інтернат при школі), спеціалізовані школи, ліцеї, гімназії, колегіуми </t>
  </si>
  <si>
    <t xml:space="preserve">Допомога при усиновленні дитини (за рахунок субвенції з державного бюджету)  </t>
  </si>
  <si>
    <t>Інші видатки на соціальний захист населення (передплата періодичного друкованого видання для учасників бойових дій у роки Великої Вітчизняної війни та у роки війни з Японією - за рахунок субвенції з обласного бюджету)</t>
  </si>
  <si>
    <t>Субсидії населення для відшкодування витрат на придбання твердого та рідкого пічного побутового палива і скрапленого газу</t>
  </si>
  <si>
    <t>Централізовані бухгалтерії обласних, міських, районних відділів освіти</t>
  </si>
  <si>
    <t>Управління освіти</t>
  </si>
  <si>
    <t xml:space="preserve">Музеї і виставки </t>
  </si>
  <si>
    <t>Проведення навчально - тренувальних зборів і змагань (Програма розвитку культури, фізичної культури, спорту та туризму в м.Южноукраїнську на 2010-2013р.р. - заходи на розвиток фізичної культури, спорту та туризму)</t>
  </si>
  <si>
    <t>130102</t>
  </si>
  <si>
    <t>Центри "Спорт для всіх" та заходи з фізичної культури (Програма розвитку культури, фізичної культури, спорту та туризму в м.Южноукраїнську на 2010-2013 роки - заходи на розвиток фізичної культури, спорту та туризму)</t>
  </si>
  <si>
    <t>Проведення навчально - тренувальних зборів і змагань з неолімпійських видів спорту (Міська програма розвитку культури, фізичної культури, спорту та туризму в місті Южноукраїнську на 2010 - 2013 роки)</t>
  </si>
  <si>
    <t>130115</t>
  </si>
  <si>
    <t>Пільги ветеранам війни, особам,на які поширюються чинні Закони України " По статус ветеранів війни, гарнатії їх соціального захисту" ...реабілітованим громадянам, які стали інвалідами внаслідок репресій або є пенсіонерами на житлово-комунальні послуги (субвенція)</t>
  </si>
  <si>
    <t>Пільги ветеранам військової служби, органів внутрішніх справ, ветеранам податкової поліції, ветеранам пожежної охорони та працівників міліції…, суддям у відставці на житлово - комунальні послуги (субвенція)</t>
  </si>
  <si>
    <t>Пільги ветеранам війни,особам,на які поширюються чинні Закони України " По статус ветеранів війни, гарантії їх соціального захисту" … жертвам нацистських переслідувань на придбання твердого палива та скрапленого газу (субвенція)</t>
  </si>
  <si>
    <t>Пільги громадянам, які постраждали внаслідок Чорнобильської катастрофи, дружинам (чоловікам) та опікунам...на   житлово - комунальні послуги (субвенція)</t>
  </si>
  <si>
    <t>Пільги громадянам, які постраждали внаслідок Чорнобильської катастрофи, дружинам (чоловікам) та опікунам на придбання твердого палива (субвенція)</t>
  </si>
  <si>
    <t>Субсидії населенню на відшкодування витрат на оплату житлово - комунальних послуг (субвенція)</t>
  </si>
  <si>
    <t>Капітальні трансферти підприємствам (установам, організаціям)</t>
  </si>
  <si>
    <t>Утримання центрів соціальних служб для сім'ї, дітей та молоді (дотація)</t>
  </si>
  <si>
    <t>Оплата послуг (крім комуналь   них)</t>
  </si>
  <si>
    <t>120000</t>
  </si>
  <si>
    <t>Засоби масової інформації</t>
  </si>
  <si>
    <t>Дослідження і розробки, окремі заходи розвитку по реалізації державних (регіональних) програм</t>
  </si>
  <si>
    <t>Житлово - експлуатаційне господарство (міська програма реформування і розвитку житлово-комунального господарства міста Южноукраїнська на 2010 - 2014 роки в частині поточного ремонту квартири в якій планується розташування дітячого будинку сімійного типу)</t>
  </si>
  <si>
    <t>Видатки на запобігання та ліквідацію надзвичайних ситуацій та наслідків стихійного лиха (цільова соціальна програма розвитку цивільного захисту  м.Южноукраїнська на 2009-2013 роки)</t>
  </si>
  <si>
    <t>Загальноосвітні школи (в т. ч. школа-дитячий садок, інтернат при школі), спеціалізовані школи, ліцеї, гімназії, колегіуми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</si>
  <si>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на умовах співфінансування)</t>
  </si>
  <si>
    <t>Інші освітні програми (Міська програма розвитку освіти в м.Южноукраїнську на 2011-2015 рокив частині видатків "Сучасні підходи до енергозбереження в закладах освіти" на умовах співфінансування)</t>
  </si>
  <si>
    <t>Соціальні програми і заходи державних органів у справах молоді (міська програма "Молоде покоління  м.Южноукраїнська" на 2012-2015 роки)</t>
  </si>
  <si>
    <t>170000</t>
  </si>
  <si>
    <t>Транспорт, дорожнє господарство, зв'язок, телекомунікації та інформатика</t>
  </si>
  <si>
    <t>Дошкільні заклади освіти (субвенція)</t>
  </si>
  <si>
    <t xml:space="preserve">Теплові мережі (міська програма енергозбереження в сфері житлово-комунального господарства  м. Южноукраїнська на 2009-2015 роки  в частині видатків на придбання сировини для одержання пінополіуретану та придбання теплової ізоляції - одержувач КП ТВКГ ) </t>
  </si>
  <si>
    <t>Благоустрій  міст, сіл, селищ (міська програма реформування і розвитку житлово-комунального господарства міста Южноукраїнська на 2010 - 2014 роки )</t>
  </si>
  <si>
    <t>Інші видатки на соціальний захист населення (міська комплексна програма "Турбота" на 2013 - 2017 рокив частині компенсації на житлово-комунальні послуги у зв'язку з підвищенням тарифів)</t>
  </si>
  <si>
    <t>Компенсаційні виплати на пільговий проїзд автомобільним транспортом окремим категоріям громадян (міська комплексна програма "Турбота" в частині безкоштовного проізду пільгової категорії громадян на спеціальних (дачних ) маршрутах</t>
  </si>
  <si>
    <t>Інші видатки на соціальний захист населення (міська комплексна програма "Турбота" на 2013 - 2017 роки в частині організації та надання соціаьно-педагогічної послуги "Університет третього віку")</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</si>
  <si>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видатків -  реконструкція гуртожитків, що належить до комунальної власності територіальної громади, за адресою вул.Комсомольська,3, з урахванням проведення технічної експертизи стану будівельних конструкцій, розробки и проектно-кошторисної документації та її експертизи   під житло )</t>
  </si>
  <si>
    <t>Органи місцевого самоврядування (міська програма інформаційної підтримки розвитку міста та діяльності органів місцевого самоврядування на 2013-2016 роки)</t>
  </si>
  <si>
    <t>міської ради від            2013 №</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</si>
  <si>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придбання устаткування ПГМ -10У (у комплекті) для напилення та заливки поліуретану, продуктивністю до 10 кг/хв., одержувач - КП ТВКГ )</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</si>
  <si>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придбання та встановлення біотуалетів пластикових "Євро-Стандарт"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</si>
  <si>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2012-2015 роки) </t>
  </si>
  <si>
    <t xml:space="preserve">Інші видатки на соціальний захист населення (міська програма розвитку донороства крові та її компонентов на 2012-2016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</si>
  <si>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</si>
  <si>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100201</t>
  </si>
  <si>
    <t xml:space="preserve">Програма стабілізації та соціально-економічного розвитку територій </t>
  </si>
  <si>
    <t>240602</t>
  </si>
  <si>
    <t>0512</t>
  </si>
  <si>
    <t xml:space="preserve">Інші видатки на соціальний захист населення (міська цільова програма "Цукровий діабет на 2012-2013 роки") </t>
  </si>
  <si>
    <t>Проведення невідкладних відновлювальних робіт, будівництво та реконструкція загальноосвітніх навчальних закладів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розробки проектно-кошторисної документації на будівництво спортивної зали в гімназії №1 та улаштування спортивних  майданчиків в загально-освітніх школах м.Южноукраїнська)</t>
  </si>
  <si>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 в частині влаштування дитячих та спортивних майданчиків на прибудинкових територіях)</t>
  </si>
  <si>
    <t>єд</t>
  </si>
  <si>
    <t xml:space="preserve">Програма стабілізації та соціально-економічного розвитку територій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t>
  </si>
  <si>
    <t>Програма стабілізації та соціально-економічного розвитку територій (міська програма капітального будівництва об'єктів житлово-комунального господарства та соціальної інфраструктури м. Южноукраїнська на 2011-2015 рр.,. на капітальний ремонт системи опалення адміністративно-виробничої будівлі за адресою бул. Цвіточний, 9)</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</si>
  <si>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розробки проектно-кошторисної документації та експертизи по реконструкції гуртожитку за адресою вул.Комсомольська,3 під житло)</t>
  </si>
  <si>
    <t>кп</t>
  </si>
  <si>
    <t xml:space="preserve">кп зал </t>
  </si>
  <si>
    <t>Водопровідно - каналізаційне господарство (розробка схеми оптимізації роботи системи центрального водопостачання)</t>
  </si>
  <si>
    <t>100208</t>
  </si>
  <si>
    <t>Видатки на проведення робіт, повязаних із будівництвом, реконструкцією, ремонтом та утриманням автомобільних доріг (субвенція з державного бюджету)</t>
  </si>
  <si>
    <t>до рішення Южноукраїнської</t>
  </si>
  <si>
    <t xml:space="preserve">Школа естетичного виховання дітей </t>
  </si>
  <si>
    <t xml:space="preserve">Інші пільги громадянам , які постраждали внаслідок Чорнобильської катастрофи </t>
  </si>
  <si>
    <t>100602</t>
  </si>
  <si>
    <t>Інші видатки на соціальний захист населення (міська програма боротьби з онкологічними захворюваннями в м.Южноукраїнську на період до 2016 року)</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</si>
  <si>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 на проведення експертизи кошторисної документації проекту "Реконструкція вулиці Набережна Енергетиків. Електроосвітлення")</t>
  </si>
  <si>
    <t>150110</t>
  </si>
  <si>
    <t>Поточні  трансферти органам державного управління інших рівнів</t>
  </si>
  <si>
    <t>100103</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</si>
  <si>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одержувач КП ТВКГ )</t>
  </si>
  <si>
    <t>250380</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</si>
  <si>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</si>
  <si>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 xml:space="preserve">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 на 2012-2014 роки в частині видатків, пов'язаних з підготовкою об'єктів до приватизації) </t>
  </si>
  <si>
    <t xml:space="preserve">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2012-2013 роки") </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</si>
  <si>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</si>
  <si>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</si>
  <si>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*Сума перерозподілу буде уточнена після розгляду на засіданні постійної комісії міської ради з питань бюджету, фінансів, податків, соціально – економічного розвитку та планування.        </t>
  </si>
  <si>
    <t>Центр соціальних служб для сім'ї, дітей та молоді Южноукраїнської міської ради</t>
  </si>
  <si>
    <t xml:space="preserve">Загальноосвітні школи (в т. ч. школа-дитячий садок, інтернат при школі), спеціалізовані школи, ліцеї, гімназії, колегіуми) </t>
  </si>
  <si>
    <t xml:space="preserve">Інші видатки на соціальний захист населення (міська програма протидії захворюванню на туберкульоз у 2013 році") </t>
  </si>
  <si>
    <t xml:space="preserve">Інші видатки на соціальний захист населення (міська програма поводження із специфічними біологічними відходами в м. Южноукраїнську на 2012-2015 роки)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</si>
  <si>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 надання паліативної та хоспісної допомоги в м. Южноукраїнську на період до 2016 року) </t>
  </si>
  <si>
    <t xml:space="preserve">Інші видатки на соціальний захист населення  (міська програма з надання паліативної та хоспісної допомоги в м. Южноукраїнську на період до 2016 року) </t>
  </si>
  <si>
    <t>Видатки на запобігання та ліквідацію надзвичайних ситуацій та наслідків стихійного лиха (Цільова програма цивільного захисту населення міста Южноукраїнськ )</t>
  </si>
  <si>
    <t>Дотація  житлово - комунальному господарству (міська програма реформування і розвитку житлово - комунального господарства міста Южноукраїнська на 2010 - 2014 роки, одержувач КП ЖЕО )</t>
  </si>
  <si>
    <t>Фінансова підтримка громадських організацій інвалідів і ветеранів (міська комплексна програма "Турбота" (фінансова підтримка громадської організації "Спілка воїнів - інтернаціоналістів")</t>
  </si>
  <si>
    <t>Утримання виконавчого комітету (капітальний ремонт покрівлі та кабінетів адміністративної будівлі виконавчого комітету)</t>
  </si>
  <si>
    <t xml:space="preserve">Інші видатки на соціальний захист населення  (міська програма реформування медичного обслуговування населення м. Южноукраїнська на 2013-2015 р.) </t>
  </si>
  <si>
    <t>Соціальні програми і заходи державних органів у справах молоді (міська програма "Молоде покоління міста Южноукраїнська на 2012 - 2015 роки)</t>
  </si>
  <si>
    <t>090413</t>
  </si>
  <si>
    <t>Соціальні програми і заходи державних органів у справах молоді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</si>
  <si>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Соціальні програми і заходи державних органів у справах молоді (міська комплексна програма "Програма профілактики правопорушень та негативних проявів серед неповнолітніх на 2011 - 2015 роки")</t>
  </si>
  <si>
    <t>160101</t>
  </si>
  <si>
    <t>0421</t>
  </si>
  <si>
    <t>Т.О.Гончарова</t>
  </si>
  <si>
    <t>Придбання обладнення і предметів довгострокового користування</t>
  </si>
  <si>
    <t>Начальник фінансового управління                                                     Южноукраїнської міської ради</t>
  </si>
  <si>
    <t>МП</t>
  </si>
  <si>
    <t>120400</t>
  </si>
  <si>
    <t>Інші засоби масової інформації (міська програма підтримки комунальної установи "Інформаційне агенство "Медіа-простір" Южноукраїнської міської ради " на 2011-2016 роки)</t>
  </si>
  <si>
    <t>Заходи з організації рятування на водах (утримання рятувальної станції)</t>
  </si>
  <si>
    <t>Благоустрій  міст, сіл, селищ  (встановлення критих зупинок в м.Южноукраїнську за рахунок коштів субвенції з державного бюджету місцевим бюджетам на здійснення заходів соціально-економічного розвитку окремих територій)</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</si>
  <si>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реконструкціЇ гуртожитку № 2. Ввстановлення пасажирського ліфта в існуючу шахту, передбачену первинним проектом житлового будинку по вул.Дружби Народів,6 )</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</si>
  <si>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придбання в комунальну влансіть об'єкту незавершеного будівництва "Дитяча лікарня" )</t>
  </si>
  <si>
    <t>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"Молоде покоління Южноукраїнська на 2012-2015 роки")</t>
  </si>
  <si>
    <t xml:space="preserve">Соціальні програми і заходи державних органів у справах молоді (міська комплексна програма "Молоде покоління Южноукраїнська на 2012-2015 роки") </t>
  </si>
  <si>
    <t>зал єдин</t>
  </si>
  <si>
    <t>Територіальні центри соціального обслуговуванння (надання соціальних послуг) (субвенція з державного бюджету)</t>
  </si>
  <si>
    <t>Теплові мережі  (субвенція з державного бюджету)</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</si>
  <si>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(субвенція з обласного бюджету)</t>
  </si>
  <si>
    <t xml:space="preserve">Міська програма "Наше місто" </t>
  </si>
  <si>
    <t>10</t>
  </si>
  <si>
    <t>Управління освіти Южноукраїнської міської ради</t>
  </si>
  <si>
    <t>15</t>
  </si>
  <si>
    <t>Управління праці та соціального захисту населення Южноукраїнської міської ради</t>
  </si>
  <si>
    <t>40</t>
  </si>
  <si>
    <t>Управління житлово-комунального господарства та будівництва Южноукраїнської міської ради</t>
  </si>
  <si>
    <t>24</t>
  </si>
  <si>
    <t>Капітальний  ремонт  житлового фонду місцевих органів влади (Капітальний ремонт ліфта житлового буднику по  проспекту  Леніна, 14  під'їзд  № 9   за рахунок коштів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</si>
  <si>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Утримання та навчально - тренувальна робота дитячо-юнацької спортивної школи </t>
  </si>
  <si>
    <t>зал суб</t>
  </si>
  <si>
    <t>Управління молоді, спорту та культури Южноукраїнської міської ради</t>
  </si>
  <si>
    <t>67</t>
  </si>
  <si>
    <t>Управління з питань надзвичайних ситуацій, мобілізаційної роботи та взаємодії з правоохоронними органами Южноукраїнської міської ради</t>
  </si>
  <si>
    <t>11</t>
  </si>
  <si>
    <t>20</t>
  </si>
  <si>
    <t>Служба у справах дітей Южноукраїнської міської ради</t>
  </si>
  <si>
    <t>75</t>
  </si>
  <si>
    <t>Фінансове управління Южноукраїнської міської ради</t>
  </si>
  <si>
    <t>Цільовий фонд Южноукраїнської міської ради для вирішення питань розвитку соціальної та інженерно - транспортної інфраструктури міста (міська програма розвитку культури, фізичної культури, спорту та туризму в м.Южноукраїнську на 2010-2013 роки в частині проведення міжнародних змагань "Кубок Южноукраїнська" із танцювального спорту та фотоконкурсу на презентацію нашого міста )</t>
  </si>
  <si>
    <t xml:space="preserve">Обсяги додаткових асигнувань та перерозподіл бюджетних коштів   </t>
  </si>
  <si>
    <t>Міська комплексна програма "Здоров’я городян на 2002 - 2011 роки"  (забезпечення лікарськими засобами окремих категорій начелення)</t>
  </si>
  <si>
    <t>Оплата інших комунунальнихпослуг</t>
  </si>
  <si>
    <t>240601</t>
  </si>
  <si>
    <t>Тимчасова класифікація видатків та кредитування</t>
  </si>
  <si>
    <t>Код функціональної класифікації</t>
  </si>
  <si>
    <t>Допомога на догляд за дитиною віком до 3-х років  (субвенція)</t>
  </si>
  <si>
    <t>Утримання служби у справах дітей</t>
  </si>
  <si>
    <t>тис.грн.</t>
  </si>
  <si>
    <t>Оплата праці</t>
  </si>
  <si>
    <t>Предмети, матеріали, обладнання та інвентар</t>
  </si>
  <si>
    <t>Видатки та заходи спеціального призначення</t>
  </si>
  <si>
    <t xml:space="preserve">Оплата комунальних послуг та енергоносіїв </t>
  </si>
  <si>
    <t>Трансферти органам державного управління інших рівнів</t>
  </si>
  <si>
    <t xml:space="preserve"> Інші виплати населенню</t>
  </si>
  <si>
    <t>Оплата інших енергоносіїв</t>
  </si>
  <si>
    <t>Поточні видатки</t>
  </si>
  <si>
    <t>Інші культурно-освітні заклади та заходи (міська програма розвитку культури, фізичної культури, спорту та туризму в місті Южноукраїнську на 2010 - 2013 роки)</t>
  </si>
  <si>
    <t>Резервний фонд непередбачених видатків</t>
  </si>
  <si>
    <t>Видатки розвитку</t>
  </si>
  <si>
    <t>Інші видатки</t>
  </si>
  <si>
    <t>010116</t>
  </si>
  <si>
    <t>0111</t>
  </si>
  <si>
    <t>1090</t>
  </si>
  <si>
    <t>0180</t>
  </si>
  <si>
    <t>091214</t>
  </si>
  <si>
    <t>0133</t>
  </si>
  <si>
    <t>210110</t>
  </si>
  <si>
    <t>По спеціальному фонду</t>
  </si>
  <si>
    <t>091204</t>
  </si>
  <si>
    <t>090412</t>
  </si>
  <si>
    <t>0320</t>
  </si>
  <si>
    <t>1020</t>
  </si>
  <si>
    <t>150101</t>
  </si>
  <si>
    <t>0490</t>
  </si>
  <si>
    <t>Разом по спеціальному фонду:</t>
  </si>
  <si>
    <t xml:space="preserve">010116  </t>
  </si>
  <si>
    <t>130107</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</si>
  <si>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2012-2015 роки в частині капітального ремонту покрівлі приміщення інфекційного відділення) </t>
  </si>
  <si>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 капітальний ремонт ліфтів житлових будинків)</t>
  </si>
  <si>
    <t>0810</t>
  </si>
  <si>
    <t xml:space="preserve">  КФК перехідна</t>
  </si>
  <si>
    <t>КФК нова</t>
  </si>
  <si>
    <t>091205</t>
  </si>
  <si>
    <t>Забезпечення  соціальними послугами громадянам похилого віку, інвалідам, дітям-інвалідам, хворим, які не здатні до самообслуговування і потребують сторонньої допомоги (міська програм "Турбота" на 2013-2017 роки</t>
  </si>
  <si>
    <t>Землеустрій (міська програма "Розвиток земельних відносин на 2011-2015 роки")</t>
  </si>
  <si>
    <t xml:space="preserve">Інші видатки  на соціальний захист ветеранів війни та праці  (міська комплексна програма "Турбота" в частині заходів до  свят ) </t>
  </si>
  <si>
    <t>Проведення навчально - тренувальних зборів і змагань (Програма розвитку культури, фізичної культури, спорту та туризму в м.Южноукраїнську на 2010-2013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</si>
  <si>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</si>
  <si>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"Профілактика злочинності та вдосконалення системи захисту конституційних прав і свобод громадян")</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</si>
  <si>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</si>
  <si>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"Профілактика злочинності та вдосконалення системи захисту конституційних прав і свобод громадян"  )</t>
  </si>
  <si>
    <t xml:space="preserve">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 ) </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</si>
  <si>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 )</t>
  </si>
  <si>
    <t>Цільовий фонд Южноукраїнської міської ради для вирішення питань розвитку інфраструктури міста (Програма розвитку футболу в м.Южноукраїнську на 2013-2016 роки)</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</si>
  <si>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t>
  </si>
  <si>
    <t>Утримання центрів соціальних служб для сім'ї, дітей та молоді ( в частині капітального ремонту приміщення за адресою вул. Цвіточний,9, І поверх)</t>
  </si>
  <si>
    <t xml:space="preserve">Дитячі будинки (в т. ч. сімейного типу, прийомні сім'ї) </t>
  </si>
  <si>
    <t>Зарплата</t>
  </si>
  <si>
    <t>Інші комунальні послуги</t>
  </si>
  <si>
    <t>Охорона здоров’я</t>
  </si>
  <si>
    <t>Соціальні програми і заходи державних органів у справах молоді (міська комплексна програма "Молодь Южноукраїнська на 2009-2011 роки")</t>
  </si>
  <si>
    <t xml:space="preserve">по головним розпорядникам бюджетних коштів на 2013 рік  </t>
  </si>
  <si>
    <t>Додаток №1</t>
  </si>
  <si>
    <t xml:space="preserve">Окремі заходи по реалізації державних (регіональних) програм, не віднесені  до заходів розвитку   </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</si>
  <si>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t>
  </si>
  <si>
    <t>090700</t>
  </si>
  <si>
    <t>ВСЬОГО</t>
  </si>
  <si>
    <t xml:space="preserve"> Поточні трансферти населенню</t>
  </si>
  <si>
    <t>1040</t>
  </si>
  <si>
    <t>070101</t>
  </si>
  <si>
    <t>070201</t>
  </si>
  <si>
    <t>070401</t>
  </si>
  <si>
    <t>070802</t>
  </si>
  <si>
    <t>070804</t>
  </si>
  <si>
    <t>070805</t>
  </si>
  <si>
    <t>070806</t>
  </si>
  <si>
    <t>110201</t>
  </si>
  <si>
    <t>110202</t>
  </si>
  <si>
    <t>110205</t>
  </si>
  <si>
    <t>Придбання предмет. постач.</t>
  </si>
  <si>
    <t>теплопостачання</t>
  </si>
  <si>
    <t>Назва установ та заходів</t>
  </si>
  <si>
    <t>0910</t>
  </si>
  <si>
    <t>0921</t>
  </si>
  <si>
    <t>0960</t>
  </si>
  <si>
    <t>0990</t>
  </si>
  <si>
    <t>0825</t>
  </si>
  <si>
    <t>0826</t>
  </si>
  <si>
    <t>110502</t>
  </si>
  <si>
    <t>0829</t>
  </si>
  <si>
    <t>0610</t>
  </si>
  <si>
    <t>130000</t>
  </si>
  <si>
    <t>1061</t>
  </si>
  <si>
    <t>091207</t>
  </si>
  <si>
    <t>1070</t>
  </si>
  <si>
    <t>0832</t>
  </si>
  <si>
    <t>Централізована бухгалтерія</t>
  </si>
  <si>
    <t>120201</t>
  </si>
  <si>
    <t>0620</t>
  </si>
  <si>
    <t>100102</t>
  </si>
  <si>
    <t>250404</t>
  </si>
  <si>
    <t>090201</t>
  </si>
  <si>
    <t>090204</t>
  </si>
  <si>
    <t>090207</t>
  </si>
  <si>
    <t>090405</t>
  </si>
  <si>
    <t>090306</t>
  </si>
  <si>
    <t>0456</t>
  </si>
  <si>
    <t>1030</t>
  </si>
  <si>
    <t>170703</t>
  </si>
  <si>
    <t>090202</t>
  </si>
  <si>
    <t>090203</t>
  </si>
  <si>
    <t>090209</t>
  </si>
  <si>
    <t>090302</t>
  </si>
  <si>
    <t>090206</t>
  </si>
  <si>
    <t>170102</t>
  </si>
  <si>
    <t>091102</t>
  </si>
  <si>
    <t>091106</t>
  </si>
  <si>
    <t>Інші видатки на соціальний захист населення ( за рахунок субвенції з обласного бюджету)</t>
  </si>
  <si>
    <t xml:space="preserve">Субвенція з місцевого бюджету державному бюджету на виконання програм соціально-економічного та культурного розвитку регіонів (Цільова соціальна програма розвитку цивільного захисту  м.Южноукраїнська на 2009-2013 роки в частині придбання аварійно - рятувального обладнання (бензорізак)  для 25-ї Державної пожежно-рятувальної частини Головного управління Державної Служби надзвичайних ситуацій   </t>
  </si>
  <si>
    <t>Інші видатки  на соціальний захист ветеранів війни та праці   (субвенція з обласного бюджету)</t>
  </si>
  <si>
    <t>Дошкільні заклади освіти  (субвенція з обласного бюджету)</t>
  </si>
  <si>
    <t>Інші видатки (утримання служби соціально - психологічної підтримки населення управління молоді, спорту та культури Южноукраїнської міської ради)</t>
  </si>
  <si>
    <t>080000</t>
  </si>
  <si>
    <t>210105</t>
  </si>
  <si>
    <t>091103</t>
  </si>
  <si>
    <t>091209</t>
  </si>
  <si>
    <t>061007</t>
  </si>
  <si>
    <t>0380</t>
  </si>
  <si>
    <t>Нарахування</t>
  </si>
  <si>
    <t>Фізична культура і спорт</t>
  </si>
  <si>
    <t>Утримання та навчально - тренувальна робота дитячо-юнацької спортивної школи</t>
  </si>
  <si>
    <t>Позашкільні заклади освіти, заходи із позашкільної роботи з дітьми</t>
  </si>
  <si>
    <t>Методична робота, інші заходи у сфері народної освіти</t>
  </si>
  <si>
    <t>Інші заклади освіти (міжшкільний навчально-виробничий комбінат)</t>
  </si>
  <si>
    <t>Школа естетичного виховання дітей</t>
  </si>
  <si>
    <t>Інші культурно-освітні заклади та заходи (централізована бухгалтерія)</t>
  </si>
  <si>
    <t>Група централізованого господарського обслуговування</t>
  </si>
  <si>
    <t>Інші заклади освіти (міжшкільний навчально-виробничий     комбінат)</t>
  </si>
  <si>
    <t>Територіальні центри і відділення соціальної допомоги на дому (утримання соціально-оздоровчого центру "Турбота")</t>
  </si>
  <si>
    <t>Органи місцевого самоврядування</t>
  </si>
  <si>
    <t>Компенсаційні виплати на пільговий проїзд автомобільним транспортом окремим категоріям громадян (субвенція)</t>
  </si>
  <si>
    <t>Капітальний ремонт інших об"єктів</t>
  </si>
  <si>
    <t>250102</t>
  </si>
  <si>
    <t>Утримання управління житлово - комунального господарства та будівництва</t>
  </si>
  <si>
    <t>Утримання управління освіти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</si>
  <si>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протидії захворюванню на туберкульоз в м. Южноукраїнську на 2013 рік) </t>
  </si>
  <si>
    <t>Компенсаційні виплати на пільговий проїзд автомобільним транспортом окремим категоріям громадян (субвенція з державного бюджету)</t>
  </si>
  <si>
    <t>Капітальні вкладення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розробки проектно-кошторисної документації з урахуванням експертизи на реконструкцію майданчика біля житолового будинку по пр. Леніна, 11 з улаштуванням міського фонтану )</t>
  </si>
  <si>
    <t>Утримання управління з питань надзвичайних ситуацій, мобілізаційної роботи та взаємодії з правоохоронними органами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</si>
  <si>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2011 - 2012 роки)</t>
  </si>
  <si>
    <t>091101</t>
  </si>
  <si>
    <t>Нерозподілені видатки</t>
  </si>
  <si>
    <t>170302</t>
  </si>
  <si>
    <t>Компенсаційні виплати на пільговий проїзд  окремих категорій громадян на залізничному транспорті  (субвенція)</t>
  </si>
  <si>
    <t>100203</t>
  </si>
  <si>
    <t>090205</t>
  </si>
  <si>
    <t>Програми і заходи центрів соціальних служб для сім"ї, дітей та молоді (Програма "Молодь Южноукраїнська на 2009-2011 роки")</t>
  </si>
  <si>
    <t xml:space="preserve">Інші пільги ветеранам війни та праці, реабілітованим громадянам, які стали інвалідами внаслідок репресій або є пенсіонерами (субвенція) </t>
  </si>
  <si>
    <t>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 видатки, пов'язані із утриманням, управлінням майном комунальної власності територіальної громади міста )</t>
  </si>
  <si>
    <t>Капітальний  ремонт  житлового фонду місцевих органів влади (міська програма реформування і розвитку житлово - комунального господарства міста Южноукраїнська на 2010 - 2014 роки .- в частині диспетчеризації системи тепло-, водоспоживання житлового будинку за адресою вул. Дружби Народів, 22, з влаштуванням центральної диспетчерської в ТРП-1,в т.ч. розробка проектно-кошторисної документації, одержувач -КП ТВКГ )</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</si>
  <si>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держпожежної охорони, дітям (до досягнення повноліття) працівників міліції осіб начальницького складу податкової міліції  і начальницького складу кримінально–виконавчої системи, держпожежної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із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придбання твердого палива та скрапленого газу (субвенція)</t>
  </si>
  <si>
    <t>070808</t>
  </si>
  <si>
    <t xml:space="preserve">Дошкільні заклади освіти </t>
  </si>
  <si>
    <t xml:space="preserve">Бібліотеки </t>
  </si>
  <si>
    <t>Капітальний  ремонт  житлового фонду (міська програма реформування і розвитку житлово - комунального господарства м.Южноукраїнська на 2010 - 2014 роки)</t>
  </si>
  <si>
    <t xml:space="preserve">Інші видатки на соціальний захист населення (міська програма запобігання та лікування  серцево-судинних та судинно-мозкових захворювань на 2012-2014 р.р.) </t>
  </si>
  <si>
    <t>Інші видатки на соціальний захист населення (субвенція з обласного бюджету бюджетам міст і районів на надання одноразової матеріальної допомоги громадянам, які постраждали від Чорнобильської катастрофи І категорії та дітям-інвалідам, інвалідність яких пов'язана з наслідками Чорнобильської катастрофи)</t>
  </si>
  <si>
    <t>Капітальні вкладення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</si>
  <si>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Утримання та навчально - тренувальна робота дитячо-юнацької спортивної школи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</si>
  <si>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Дошкільні заклади освіти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</si>
  <si>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</si>
  <si>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Благоустрій  міст, сіл, селищ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</si>
  <si>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Інші видатки на соціальний захист населення (міська комплексна програма "Турбота" на 2013 - 2017 роки)</t>
  </si>
  <si>
    <t>Субвенція з місцевого бюджету державному бюджету на виконання програм соціально - економічного та культурного розвитку регіонів(міська програма поводження із специфічними біологічними відходами в місті Южноукраїнську на 2012-2015 роки)</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</si>
  <si>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протидії захворюванню на туберкульоз у 2013 році) </t>
  </si>
  <si>
    <t>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t>
  </si>
  <si>
    <t>Органи  місцевого самоврядування (міська програма інформаційної підтримки розвитку міста та діяльності органів місцевого самоврядування в частині висвітлення депутатської діяльності)</t>
  </si>
  <si>
    <t>Видатки на проведення робіт, повязаних із будівництвом, реконструкцією, ремонтом та утриманням автомобільних доріг в частині погашення кредиторської заборгованості за 2012 рік та відновлення фінансування за виконані роботи у 2012 році (субвенція з обласного бюджету за рахунок коштів державного бюджету )</t>
  </si>
  <si>
    <t>090416</t>
  </si>
  <si>
    <t xml:space="preserve">Утримання центрів соціальних служб для сім'ї, дітей та молоді </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</si>
  <si>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(субвенція)</t>
  </si>
  <si>
    <t>Допомога дітям-сиротам та дітям, позбавленим батьківського піклування, яким виповнюється 18 років</t>
  </si>
  <si>
    <t>090303</t>
  </si>
  <si>
    <t>090305</t>
  </si>
  <si>
    <t>090401</t>
  </si>
  <si>
    <t>090208</t>
  </si>
  <si>
    <t>090304</t>
  </si>
  <si>
    <t>Утримання управління праці та соціального захисту населення</t>
  </si>
  <si>
    <t>Утримання виконавчого комітету</t>
  </si>
  <si>
    <t>Утримання фінансового управління</t>
  </si>
  <si>
    <t>Утримання управління молоді, спорту та культури</t>
  </si>
  <si>
    <t>100202</t>
  </si>
  <si>
    <t>180109</t>
  </si>
  <si>
    <t>0511</t>
  </si>
  <si>
    <t>090212</t>
  </si>
  <si>
    <t>090213</t>
  </si>
  <si>
    <t>Оплата електроенергії</t>
  </si>
  <si>
    <t>Оздоровлення громадян, які постраждали внаслідок Чорнобильської катастрофи (субвенція)</t>
  </si>
  <si>
    <t>Пільги на медичне обслуговування громадянам, які постраждали внаслідок Чорнобильської катастрофи (субвенція)</t>
  </si>
  <si>
    <t xml:space="preserve">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Міська комплексна програма "Турбота" </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</si>
  <si>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</si>
  <si>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0640</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</si>
</sst>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_-* #,##0.000_р_._-;\-* #,##0.000_р_._-;_-* &quot;-&quot;??_р_._-;_-@_-"/>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0.00000"/>
    <numFmt numFmtId="182" formatCode="0.000000"/>
    <numFmt numFmtId="183" formatCode="#,##0.000\ &quot;грн.&quot;"/>
    <numFmt numFmtId="184" formatCode="#,##0.00000"/>
    <numFmt numFmtId="185" formatCode="#,##0.0000"/>
    <numFmt numFmtId="186" formatCode="0.0000000"/>
  </numFmts>
  <fonts count="57">
    <font>
      <sz val="10"/>
      <name val="Arial Cyr"/>
      <family val="0"/>
    </font>
    <font>
      <sz val="12"/>
      <name val="Times New Roman"/>
      <family val="1"/>
    </font>
    <font>
      <sz val="14"/>
      <name val="Times New Roman"/>
      <family val="1"/>
    </font>
    <font>
      <b/>
      <sz val="12"/>
      <name val="Times New Roman"/>
      <family val="1"/>
    </font>
    <font>
      <b/>
      <sz val="14"/>
      <name val="Times New Roman"/>
      <family val="1"/>
    </font>
    <font>
      <sz val="16"/>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sz val="26"/>
      <name val="Arial Cyr"/>
      <family val="0"/>
    </font>
    <font>
      <sz val="18"/>
      <name val="Times New Roman"/>
      <family val="1"/>
    </font>
    <font>
      <b/>
      <sz val="18"/>
      <name val="Times New Roman"/>
      <family val="1"/>
    </font>
    <font>
      <b/>
      <sz val="13"/>
      <name val="Times New Roman"/>
      <family val="1"/>
    </font>
    <font>
      <sz val="11"/>
      <name val="Times New Roman"/>
      <family val="1"/>
    </font>
    <font>
      <sz val="8"/>
      <name val="Arial Cyr"/>
      <family val="0"/>
    </font>
    <font>
      <sz val="20"/>
      <name val="Times New Roman"/>
      <family val="1"/>
    </font>
    <font>
      <b/>
      <sz val="20"/>
      <name val="Times New Roman"/>
      <family val="1"/>
    </font>
    <font>
      <i/>
      <sz val="18"/>
      <name val="Times New Roman"/>
      <family val="1"/>
    </font>
    <font>
      <i/>
      <sz val="20"/>
      <name val="Times New Roman"/>
      <family val="1"/>
    </font>
    <font>
      <sz val="14"/>
      <color indexed="10"/>
      <name val="Times New Roman"/>
      <family val="1"/>
    </font>
    <font>
      <i/>
      <sz val="16"/>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7"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391">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33" borderId="0" xfId="0" applyFont="1" applyFill="1" applyAlignment="1">
      <alignment/>
    </xf>
    <xf numFmtId="49" fontId="1" fillId="0" borderId="0" xfId="0" applyNumberFormat="1" applyFont="1" applyFill="1" applyAlignment="1">
      <alignment/>
    </xf>
    <xf numFmtId="0" fontId="1" fillId="0" borderId="0" xfId="0" applyFont="1" applyFill="1" applyAlignment="1">
      <alignment/>
    </xf>
    <xf numFmtId="0" fontId="1" fillId="0" borderId="0" xfId="0"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right" vertical="center"/>
    </xf>
    <xf numFmtId="0" fontId="1" fillId="0" borderId="0" xfId="0" applyFont="1" applyFill="1" applyBorder="1" applyAlignment="1">
      <alignment horizontal="center"/>
    </xf>
    <xf numFmtId="1" fontId="1" fillId="0" borderId="0" xfId="0" applyNumberFormat="1" applyFont="1" applyAlignment="1">
      <alignment/>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left"/>
    </xf>
    <xf numFmtId="173" fontId="2" fillId="0" borderId="10" xfId="0" applyNumberFormat="1" applyFont="1" applyFill="1" applyBorder="1" applyAlignment="1">
      <alignment horizontal="right" vertical="center" wrapText="1"/>
    </xf>
    <xf numFmtId="0" fontId="1" fillId="0" borderId="0" xfId="0" applyFont="1" applyAlignment="1">
      <alignment horizontal="right" wrapText="1"/>
    </xf>
    <xf numFmtId="0" fontId="4" fillId="0" borderId="0" xfId="0" applyFont="1" applyFill="1" applyAlignment="1">
      <alignment/>
    </xf>
    <xf numFmtId="2" fontId="3" fillId="34" borderId="0" xfId="0" applyNumberFormat="1" applyFont="1" applyFill="1" applyBorder="1" applyAlignment="1">
      <alignment vertical="center" wrapText="1"/>
    </xf>
    <xf numFmtId="1" fontId="3" fillId="34" borderId="0" xfId="0" applyNumberFormat="1" applyFont="1" applyFill="1" applyBorder="1" applyAlignment="1">
      <alignment vertical="center" wrapText="1"/>
    </xf>
    <xf numFmtId="49" fontId="4" fillId="0" borderId="0" xfId="0" applyNumberFormat="1" applyFont="1" applyAlignment="1">
      <alignment/>
    </xf>
    <xf numFmtId="173" fontId="1" fillId="0" borderId="0" xfId="0" applyNumberFormat="1" applyFont="1" applyAlignment="1">
      <alignment/>
    </xf>
    <xf numFmtId="0" fontId="3" fillId="0" borderId="11" xfId="0" applyFont="1" applyFill="1" applyBorder="1" applyAlignment="1">
      <alignment wrapText="1"/>
    </xf>
    <xf numFmtId="0" fontId="1" fillId="0" borderId="11" xfId="0" applyFont="1" applyFill="1" applyBorder="1" applyAlignment="1">
      <alignment wrapText="1"/>
    </xf>
    <xf numFmtId="49" fontId="3" fillId="0" borderId="0" xfId="0" applyNumberFormat="1" applyFont="1" applyAlignment="1">
      <alignment horizontal="left" vertical="center"/>
    </xf>
    <xf numFmtId="1" fontId="4" fillId="35" borderId="0" xfId="0" applyNumberFormat="1" applyFont="1" applyFill="1" applyAlignment="1">
      <alignment/>
    </xf>
    <xf numFmtId="0" fontId="4" fillId="0" borderId="0" xfId="0" applyFont="1" applyAlignment="1">
      <alignment/>
    </xf>
    <xf numFmtId="0" fontId="2" fillId="0" borderId="0" xfId="0" applyFont="1" applyAlignment="1">
      <alignment/>
    </xf>
    <xf numFmtId="0" fontId="4" fillId="0" borderId="0" xfId="0" applyFont="1" applyAlignment="1">
      <alignment vertical="center"/>
    </xf>
    <xf numFmtId="1" fontId="2" fillId="0" borderId="0" xfId="0" applyNumberFormat="1" applyFont="1" applyAlignment="1">
      <alignment/>
    </xf>
    <xf numFmtId="0" fontId="2" fillId="36" borderId="10" xfId="0" applyFont="1" applyFill="1" applyBorder="1" applyAlignment="1">
      <alignment wrapText="1"/>
    </xf>
    <xf numFmtId="0" fontId="2" fillId="36" borderId="10" xfId="0" applyFont="1" applyFill="1" applyBorder="1" applyAlignment="1">
      <alignment horizontal="left" wrapText="1"/>
    </xf>
    <xf numFmtId="173" fontId="2" fillId="0" borderId="0" xfId="0" applyNumberFormat="1" applyFont="1" applyAlignment="1">
      <alignment/>
    </xf>
    <xf numFmtId="49" fontId="2" fillId="0" borderId="10" xfId="0" applyNumberFormat="1" applyFont="1" applyFill="1" applyBorder="1" applyAlignment="1">
      <alignment horizontal="center" wrapText="1"/>
    </xf>
    <xf numFmtId="0" fontId="4" fillId="35" borderId="0" xfId="0" applyFont="1" applyFill="1" applyAlignment="1">
      <alignment/>
    </xf>
    <xf numFmtId="173" fontId="4" fillId="35" borderId="0" xfId="0" applyNumberFormat="1" applyFont="1" applyFill="1" applyAlignment="1">
      <alignment vertical="center"/>
    </xf>
    <xf numFmtId="49" fontId="2" fillId="0" borderId="0" xfId="0" applyNumberFormat="1" applyFont="1" applyAlignment="1">
      <alignment/>
    </xf>
    <xf numFmtId="0" fontId="2" fillId="0" borderId="0" xfId="0" applyFont="1" applyAlignment="1">
      <alignment wrapText="1"/>
    </xf>
    <xf numFmtId="1" fontId="2" fillId="0" borderId="0" xfId="0" applyNumberFormat="1" applyFont="1" applyFill="1" applyAlignment="1">
      <alignment/>
    </xf>
    <xf numFmtId="0" fontId="2" fillId="0" borderId="0" xfId="0" applyFont="1" applyFill="1" applyAlignment="1">
      <alignment/>
    </xf>
    <xf numFmtId="2" fontId="3" fillId="0" borderId="0" xfId="0" applyNumberFormat="1" applyFont="1" applyAlignment="1">
      <alignment horizontal="center" vertical="center"/>
    </xf>
    <xf numFmtId="0" fontId="5" fillId="0" borderId="0" xfId="0" applyFont="1" applyAlignment="1">
      <alignment wrapText="1"/>
    </xf>
    <xf numFmtId="173" fontId="4" fillId="0" borderId="0" xfId="0" applyNumberFormat="1" applyFont="1" applyAlignment="1">
      <alignment vertical="center"/>
    </xf>
    <xf numFmtId="173" fontId="1" fillId="0" borderId="0" xfId="0" applyNumberFormat="1" applyFont="1" applyAlignment="1">
      <alignment wrapText="1"/>
    </xf>
    <xf numFmtId="173" fontId="4" fillId="35" borderId="0" xfId="0" applyNumberFormat="1" applyFont="1" applyFill="1" applyAlignment="1">
      <alignment/>
    </xf>
    <xf numFmtId="1" fontId="2" fillId="36" borderId="10" xfId="0" applyNumberFormat="1" applyFont="1" applyFill="1" applyBorder="1" applyAlignment="1">
      <alignment horizontal="left" wrapText="1"/>
    </xf>
    <xf numFmtId="49" fontId="5" fillId="0" borderId="0" xfId="0" applyNumberFormat="1" applyFont="1" applyAlignment="1">
      <alignment/>
    </xf>
    <xf numFmtId="49" fontId="2" fillId="36" borderId="10" xfId="0" applyNumberFormat="1" applyFont="1" applyFill="1" applyBorder="1" applyAlignment="1">
      <alignment horizontal="center" wrapText="1"/>
    </xf>
    <xf numFmtId="173" fontId="2" fillId="33" borderId="10" xfId="0" applyNumberFormat="1" applyFont="1" applyFill="1" applyBorder="1" applyAlignment="1">
      <alignment horizontal="right" vertical="center" wrapText="1"/>
    </xf>
    <xf numFmtId="1" fontId="2" fillId="0" borderId="10" xfId="0" applyNumberFormat="1" applyFont="1" applyFill="1" applyBorder="1" applyAlignment="1">
      <alignment wrapText="1"/>
    </xf>
    <xf numFmtId="173" fontId="2" fillId="33" borderId="12" xfId="0" applyNumberFormat="1" applyFont="1" applyFill="1" applyBorder="1" applyAlignment="1">
      <alignment horizontal="right" vertical="center" wrapText="1"/>
    </xf>
    <xf numFmtId="49"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vertical="center" wrapText="1"/>
    </xf>
    <xf numFmtId="173" fontId="2" fillId="0" borderId="10" xfId="0" applyNumberFormat="1" applyFont="1" applyBorder="1" applyAlignment="1">
      <alignment horizontal="right" vertical="center"/>
    </xf>
    <xf numFmtId="173" fontId="2" fillId="36" borderId="10" xfId="0" applyNumberFormat="1" applyFont="1" applyFill="1" applyBorder="1" applyAlignment="1">
      <alignment horizontal="right" vertical="center" wrapText="1"/>
    </xf>
    <xf numFmtId="181" fontId="2" fillId="0" borderId="10" xfId="0" applyNumberFormat="1" applyFont="1" applyFill="1" applyBorder="1" applyAlignment="1">
      <alignment horizontal="right" vertical="center" wrapText="1"/>
    </xf>
    <xf numFmtId="181" fontId="2" fillId="33" borderId="10" xfId="0" applyNumberFormat="1" applyFont="1" applyFill="1" applyBorder="1" applyAlignment="1">
      <alignment horizontal="right" vertical="center" wrapText="1"/>
    </xf>
    <xf numFmtId="181" fontId="2" fillId="33" borderId="12" xfId="0" applyNumberFormat="1" applyFont="1" applyFill="1" applyBorder="1" applyAlignment="1">
      <alignment horizontal="right" vertical="center" wrapText="1"/>
    </xf>
    <xf numFmtId="173" fontId="4" fillId="0" borderId="0" xfId="0" applyNumberFormat="1" applyFont="1" applyAlignment="1">
      <alignment/>
    </xf>
    <xf numFmtId="173" fontId="3" fillId="0" borderId="0" xfId="0" applyNumberFormat="1" applyFont="1" applyAlignment="1">
      <alignment horizontal="right" wrapText="1"/>
    </xf>
    <xf numFmtId="173" fontId="4" fillId="0" borderId="0" xfId="0" applyNumberFormat="1" applyFont="1" applyAlignment="1">
      <alignment/>
    </xf>
    <xf numFmtId="49" fontId="8" fillId="0" borderId="0" xfId="0" applyNumberFormat="1" applyFont="1" applyAlignment="1">
      <alignment/>
    </xf>
    <xf numFmtId="0" fontId="8" fillId="0" borderId="0" xfId="0" applyFont="1" applyAlignment="1">
      <alignment wrapText="1"/>
    </xf>
    <xf numFmtId="0" fontId="8" fillId="33" borderId="0" xfId="0" applyFont="1" applyFill="1" applyAlignment="1">
      <alignment/>
    </xf>
    <xf numFmtId="0" fontId="8" fillId="0" borderId="0" xfId="0" applyFont="1" applyAlignment="1">
      <alignment/>
    </xf>
    <xf numFmtId="0" fontId="8" fillId="0" borderId="0" xfId="0" applyFont="1" applyFill="1" applyAlignment="1">
      <alignment/>
    </xf>
    <xf numFmtId="49" fontId="8" fillId="0" borderId="0" xfId="0" applyNumberFormat="1" applyFont="1" applyFill="1" applyAlignment="1">
      <alignment/>
    </xf>
    <xf numFmtId="49" fontId="8" fillId="0" borderId="0" xfId="0" applyNumberFormat="1" applyFont="1" applyFill="1" applyAlignment="1">
      <alignment horizontal="right"/>
    </xf>
    <xf numFmtId="0" fontId="8" fillId="0" borderId="0" xfId="0" applyFont="1" applyFill="1" applyAlignment="1">
      <alignment horizontal="right" wrapText="1"/>
    </xf>
    <xf numFmtId="0" fontId="8" fillId="0" borderId="0" xfId="0" applyFont="1" applyFill="1" applyAlignment="1">
      <alignment/>
    </xf>
    <xf numFmtId="0" fontId="8" fillId="0" borderId="0" xfId="0" applyFont="1" applyFill="1" applyAlignment="1">
      <alignment horizontal="right"/>
    </xf>
    <xf numFmtId="0" fontId="9" fillId="0" borderId="0" xfId="0" applyFont="1" applyFill="1" applyAlignment="1">
      <alignment horizontal="left"/>
    </xf>
    <xf numFmtId="0" fontId="9" fillId="0" borderId="0" xfId="0" applyFont="1" applyFill="1" applyAlignment="1">
      <alignment horizontal="center"/>
    </xf>
    <xf numFmtId="0" fontId="10" fillId="36" borderId="0" xfId="0" applyFont="1" applyFill="1" applyAlignment="1">
      <alignment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Alignment="1">
      <alignment/>
    </xf>
    <xf numFmtId="173" fontId="12" fillId="0" borderId="0" xfId="0" applyNumberFormat="1" applyFont="1" applyAlignment="1">
      <alignment vertical="center"/>
    </xf>
    <xf numFmtId="0" fontId="12" fillId="0" borderId="0" xfId="0" applyFont="1" applyAlignment="1">
      <alignment vertical="center"/>
    </xf>
    <xf numFmtId="49" fontId="3" fillId="0" borderId="0" xfId="0" applyNumberFormat="1" applyFont="1" applyFill="1" applyBorder="1" applyAlignment="1">
      <alignment horizontal="left" vertical="center" wrapText="1"/>
    </xf>
    <xf numFmtId="173" fontId="4" fillId="37" borderId="10" xfId="0" applyNumberFormat="1" applyFont="1" applyFill="1" applyBorder="1" applyAlignment="1">
      <alignment horizontal="right" vertical="center" wrapText="1"/>
    </xf>
    <xf numFmtId="49" fontId="4" fillId="37" borderId="10" xfId="0" applyNumberFormat="1" applyFont="1" applyFill="1" applyBorder="1" applyAlignment="1">
      <alignment horizontal="center" wrapText="1"/>
    </xf>
    <xf numFmtId="1" fontId="4" fillId="37" borderId="10" xfId="0" applyNumberFormat="1" applyFont="1" applyFill="1" applyBorder="1" applyAlignment="1">
      <alignment wrapText="1"/>
    </xf>
    <xf numFmtId="173" fontId="2" fillId="38" borderId="10" xfId="0" applyNumberFormat="1" applyFont="1" applyFill="1" applyBorder="1" applyAlignment="1">
      <alignment horizontal="right" vertical="center" wrapText="1"/>
    </xf>
    <xf numFmtId="173" fontId="2" fillId="38" borderId="12" xfId="0" applyNumberFormat="1" applyFont="1" applyFill="1" applyBorder="1" applyAlignment="1">
      <alignment horizontal="right" vertical="center" wrapText="1"/>
    </xf>
    <xf numFmtId="49" fontId="2" fillId="39" borderId="10" xfId="0" applyNumberFormat="1" applyFont="1" applyFill="1" applyBorder="1" applyAlignment="1">
      <alignment horizontal="center" wrapText="1"/>
    </xf>
    <xf numFmtId="1" fontId="2" fillId="39" borderId="10" xfId="0" applyNumberFormat="1" applyFont="1" applyFill="1" applyBorder="1" applyAlignment="1">
      <alignment wrapText="1"/>
    </xf>
    <xf numFmtId="173" fontId="2" fillId="39" borderId="10" xfId="0" applyNumberFormat="1" applyFont="1" applyFill="1" applyBorder="1" applyAlignment="1">
      <alignment horizontal="right" vertical="center" wrapText="1"/>
    </xf>
    <xf numFmtId="173" fontId="2" fillId="39" borderId="12" xfId="0" applyNumberFormat="1" applyFont="1" applyFill="1" applyBorder="1" applyAlignment="1">
      <alignment horizontal="right" vertical="center" wrapText="1"/>
    </xf>
    <xf numFmtId="1" fontId="2" fillId="39" borderId="0" xfId="0" applyNumberFormat="1" applyFont="1" applyFill="1" applyAlignment="1">
      <alignment/>
    </xf>
    <xf numFmtId="0" fontId="2" fillId="39" borderId="0" xfId="0" applyFont="1" applyFill="1" applyAlignment="1">
      <alignment/>
    </xf>
    <xf numFmtId="173" fontId="4" fillId="38" borderId="10" xfId="0" applyNumberFormat="1" applyFont="1" applyFill="1" applyBorder="1" applyAlignment="1">
      <alignment horizontal="right" vertical="center" wrapText="1"/>
    </xf>
    <xf numFmtId="1" fontId="4" fillId="38" borderId="10" xfId="0" applyNumberFormat="1" applyFont="1" applyFill="1" applyBorder="1" applyAlignment="1">
      <alignment vertical="center" wrapText="1"/>
    </xf>
    <xf numFmtId="173" fontId="4" fillId="38" borderId="0" xfId="0" applyNumberFormat="1" applyFont="1" applyFill="1" applyAlignment="1">
      <alignment vertical="center"/>
    </xf>
    <xf numFmtId="0" fontId="4" fillId="38" borderId="0" xfId="0" applyFont="1" applyFill="1" applyAlignment="1">
      <alignment vertical="center"/>
    </xf>
    <xf numFmtId="173" fontId="4" fillId="38" borderId="0" xfId="0" applyNumberFormat="1" applyFont="1" applyFill="1" applyAlignment="1">
      <alignment/>
    </xf>
    <xf numFmtId="49" fontId="4" fillId="38" borderId="10" xfId="0" applyNumberFormat="1" applyFont="1" applyFill="1" applyBorder="1" applyAlignment="1">
      <alignment horizontal="center" wrapText="1"/>
    </xf>
    <xf numFmtId="0" fontId="4" fillId="38" borderId="10" xfId="0" applyFont="1" applyFill="1" applyBorder="1" applyAlignment="1">
      <alignment horizontal="left" vertical="center" wrapText="1"/>
    </xf>
    <xf numFmtId="0" fontId="4" fillId="38" borderId="0" xfId="0" applyFont="1" applyFill="1" applyAlignment="1">
      <alignment/>
    </xf>
    <xf numFmtId="1" fontId="4" fillId="0" borderId="0" xfId="0" applyNumberFormat="1" applyFont="1" applyAlignment="1">
      <alignment vertical="center"/>
    </xf>
    <xf numFmtId="1" fontId="4" fillId="38" borderId="0" xfId="0" applyNumberFormat="1" applyFont="1" applyFill="1" applyAlignment="1">
      <alignment vertical="center"/>
    </xf>
    <xf numFmtId="0" fontId="4" fillId="38" borderId="10" xfId="0" applyFont="1" applyFill="1" applyBorder="1" applyAlignment="1">
      <alignment horizontal="left" wrapText="1"/>
    </xf>
    <xf numFmtId="1" fontId="4" fillId="38" borderId="0" xfId="0" applyNumberFormat="1" applyFont="1" applyFill="1" applyAlignment="1">
      <alignment/>
    </xf>
    <xf numFmtId="173" fontId="4" fillId="38" borderId="10" xfId="0" applyNumberFormat="1" applyFont="1" applyFill="1" applyBorder="1" applyAlignment="1">
      <alignment horizontal="right" wrapText="1"/>
    </xf>
    <xf numFmtId="49" fontId="12" fillId="0" borderId="10" xfId="0" applyNumberFormat="1" applyFont="1" applyFill="1" applyBorder="1" applyAlignment="1">
      <alignment horizontal="center"/>
    </xf>
    <xf numFmtId="0" fontId="12" fillId="0" borderId="10" xfId="0" applyFont="1" applyFill="1" applyBorder="1" applyAlignment="1">
      <alignment horizontal="center" wrapText="1"/>
    </xf>
    <xf numFmtId="0" fontId="12" fillId="37" borderId="10" xfId="0" applyFont="1" applyFill="1" applyBorder="1" applyAlignment="1">
      <alignment horizontal="center"/>
    </xf>
    <xf numFmtId="0" fontId="12" fillId="37" borderId="0" xfId="0" applyFont="1" applyFill="1" applyAlignment="1">
      <alignment horizontal="center"/>
    </xf>
    <xf numFmtId="0" fontId="12" fillId="40" borderId="10" xfId="0" applyFont="1" applyFill="1" applyBorder="1" applyAlignment="1">
      <alignment horizontal="center"/>
    </xf>
    <xf numFmtId="0" fontId="12" fillId="40" borderId="10" xfId="0" applyFont="1" applyFill="1" applyBorder="1" applyAlignment="1">
      <alignment horizontal="center" wrapText="1"/>
    </xf>
    <xf numFmtId="0" fontId="12" fillId="0" borderId="0" xfId="0" applyFont="1" applyAlignment="1">
      <alignment/>
    </xf>
    <xf numFmtId="2" fontId="3" fillId="34" borderId="0" xfId="0" applyNumberFormat="1" applyFont="1" applyFill="1" applyBorder="1" applyAlignment="1">
      <alignment horizontal="right" vertical="center" wrapText="1"/>
    </xf>
    <xf numFmtId="0" fontId="1" fillId="0" borderId="0" xfId="0" applyFont="1" applyAlignment="1">
      <alignment horizontal="right"/>
    </xf>
    <xf numFmtId="2" fontId="1" fillId="34" borderId="0" xfId="0" applyNumberFormat="1" applyFont="1" applyFill="1" applyBorder="1" applyAlignment="1">
      <alignment horizontal="right" vertical="center" wrapText="1"/>
    </xf>
    <xf numFmtId="0" fontId="2" fillId="0" borderId="0" xfId="0" applyFont="1" applyAlignment="1">
      <alignment horizontal="right"/>
    </xf>
    <xf numFmtId="2" fontId="1" fillId="0" borderId="0" xfId="0" applyNumberFormat="1" applyFont="1" applyAlignment="1">
      <alignment horizontal="right" vertical="center"/>
    </xf>
    <xf numFmtId="181" fontId="12" fillId="35" borderId="0" xfId="0" applyNumberFormat="1" applyFont="1" applyFill="1" applyAlignment="1">
      <alignment vertical="center"/>
    </xf>
    <xf numFmtId="181" fontId="12" fillId="0" borderId="0" xfId="0" applyNumberFormat="1" applyFont="1" applyAlignment="1">
      <alignment vertical="center"/>
    </xf>
    <xf numFmtId="0" fontId="2" fillId="0" borderId="13" xfId="0" applyFont="1" applyBorder="1" applyAlignment="1">
      <alignment wrapText="1"/>
    </xf>
    <xf numFmtId="49" fontId="2" fillId="0" borderId="0" xfId="0" applyNumberFormat="1" applyFont="1" applyAlignment="1">
      <alignment horizontal="center" vertical="center"/>
    </xf>
    <xf numFmtId="0" fontId="2" fillId="0" borderId="0" xfId="0" applyFont="1" applyAlignment="1">
      <alignment horizontal="left" vertical="center"/>
    </xf>
    <xf numFmtId="0" fontId="2" fillId="37" borderId="0" xfId="0" applyFont="1" applyFill="1" applyAlignment="1">
      <alignment horizontal="center" vertical="center"/>
    </xf>
    <xf numFmtId="0" fontId="2" fillId="0" borderId="0" xfId="0" applyFont="1" applyAlignment="1">
      <alignment horizontal="center" vertical="center"/>
    </xf>
    <xf numFmtId="0" fontId="2" fillId="37" borderId="0" xfId="0" applyFont="1" applyFill="1" applyAlignment="1">
      <alignment horizontal="right" vertical="center"/>
    </xf>
    <xf numFmtId="181" fontId="2" fillId="0" borderId="0" xfId="0" applyNumberFormat="1" applyFont="1" applyAlignment="1">
      <alignment horizontal="right" vertical="center"/>
    </xf>
    <xf numFmtId="0" fontId="2" fillId="0" borderId="0" xfId="0" applyFont="1" applyAlignment="1">
      <alignment/>
    </xf>
    <xf numFmtId="0" fontId="2" fillId="0" borderId="0" xfId="0" applyFont="1" applyAlignment="1">
      <alignment vertical="center"/>
    </xf>
    <xf numFmtId="0" fontId="2" fillId="0"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0" borderId="10" xfId="0" applyFont="1" applyBorder="1" applyAlignment="1">
      <alignment horizontal="justify"/>
    </xf>
    <xf numFmtId="181"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37" borderId="10" xfId="0" applyFont="1" applyFill="1" applyBorder="1" applyAlignment="1">
      <alignment horizontal="center" vertical="center"/>
    </xf>
    <xf numFmtId="0" fontId="2" fillId="0" borderId="10" xfId="0" applyFont="1" applyFill="1" applyBorder="1" applyAlignment="1">
      <alignment horizontal="center" vertical="center"/>
    </xf>
    <xf numFmtId="1" fontId="2" fillId="0" borderId="10" xfId="60" applyNumberFormat="1" applyFont="1" applyFill="1" applyBorder="1" applyAlignment="1">
      <alignment horizontal="center" vertical="center"/>
    </xf>
    <xf numFmtId="181" fontId="2" fillId="0" borderId="10" xfId="0" applyNumberFormat="1" applyFont="1" applyFill="1" applyBorder="1" applyAlignment="1">
      <alignment horizontal="right" vertical="center"/>
    </xf>
    <xf numFmtId="1" fontId="2" fillId="0" borderId="10" xfId="0" applyNumberFormat="1" applyFont="1" applyFill="1" applyBorder="1" applyAlignment="1">
      <alignment horizontal="left" wrapText="1"/>
    </xf>
    <xf numFmtId="0" fontId="2" fillId="37" borderId="10" xfId="0" applyFont="1" applyFill="1" applyBorder="1" applyAlignment="1">
      <alignment horizontal="right" vertical="center" wrapText="1"/>
    </xf>
    <xf numFmtId="0" fontId="2" fillId="0" borderId="14" xfId="0" applyFont="1" applyFill="1" applyBorder="1" applyAlignment="1">
      <alignment horizontal="right" vertical="center" wrapText="1"/>
    </xf>
    <xf numFmtId="2" fontId="2" fillId="37" borderId="12" xfId="0" applyNumberFormat="1" applyFont="1" applyFill="1" applyBorder="1" applyAlignment="1">
      <alignment horizontal="right" vertical="center" wrapText="1"/>
    </xf>
    <xf numFmtId="181" fontId="2" fillId="0" borderId="12" xfId="0" applyNumberFormat="1" applyFon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right" vertical="center" wrapText="1"/>
    </xf>
    <xf numFmtId="1" fontId="2" fillId="0" borderId="10" xfId="0" applyNumberFormat="1" applyFont="1" applyFill="1" applyBorder="1" applyAlignment="1">
      <alignment horizontal="right" vertical="center" wrapText="1"/>
    </xf>
    <xf numFmtId="173" fontId="2" fillId="38" borderId="10" xfId="0" applyNumberFormat="1" applyFont="1" applyFill="1" applyBorder="1" applyAlignment="1">
      <alignment vertical="center" wrapText="1"/>
    </xf>
    <xf numFmtId="173" fontId="2" fillId="38" borderId="0" xfId="0" applyNumberFormat="1" applyFont="1" applyFill="1" applyAlignment="1">
      <alignment horizontal="center" vertical="center"/>
    </xf>
    <xf numFmtId="1" fontId="2" fillId="37" borderId="10" xfId="0" applyNumberFormat="1" applyFont="1" applyFill="1" applyBorder="1" applyAlignment="1">
      <alignment vertical="center" wrapText="1"/>
    </xf>
    <xf numFmtId="173" fontId="2" fillId="0" borderId="10" xfId="0" applyNumberFormat="1" applyFont="1" applyFill="1" applyBorder="1" applyAlignment="1">
      <alignment vertical="center" wrapText="1"/>
    </xf>
    <xf numFmtId="180" fontId="2" fillId="0" borderId="10" xfId="0" applyNumberFormat="1" applyFont="1" applyFill="1" applyBorder="1" applyAlignment="1">
      <alignment vertical="center" wrapText="1"/>
    </xf>
    <xf numFmtId="180" fontId="2" fillId="37" borderId="12" xfId="0" applyNumberFormat="1" applyFont="1" applyFill="1" applyBorder="1" applyAlignment="1">
      <alignment vertical="center" wrapText="1"/>
    </xf>
    <xf numFmtId="181" fontId="2" fillId="0" borderId="12" xfId="0" applyNumberFormat="1" applyFont="1" applyFill="1" applyBorder="1" applyAlignment="1">
      <alignment vertical="center" wrapText="1"/>
    </xf>
    <xf numFmtId="1" fontId="2" fillId="0" borderId="0" xfId="0" applyNumberFormat="1" applyFont="1" applyAlignment="1">
      <alignment horizontal="center" vertical="center"/>
    </xf>
    <xf numFmtId="1" fontId="2" fillId="0" borderId="10" xfId="0" applyNumberFormat="1" applyFont="1" applyFill="1" applyBorder="1" applyAlignment="1">
      <alignment horizontal="left" vertical="center" wrapText="1"/>
    </xf>
    <xf numFmtId="2" fontId="2" fillId="37" borderId="10" xfId="0" applyNumberFormat="1" applyFont="1" applyFill="1" applyBorder="1" applyAlignment="1">
      <alignment vertical="center" wrapText="1"/>
    </xf>
    <xf numFmtId="2" fontId="2" fillId="0" borderId="10" xfId="0" applyNumberFormat="1" applyFont="1" applyFill="1" applyBorder="1" applyAlignment="1">
      <alignment vertical="center" wrapText="1"/>
    </xf>
    <xf numFmtId="1" fontId="2" fillId="0" borderId="0" xfId="0" applyNumberFormat="1" applyFont="1" applyAlignment="1">
      <alignment vertical="center"/>
    </xf>
    <xf numFmtId="184" fontId="2" fillId="0" borderId="10" xfId="0" applyNumberFormat="1" applyFont="1" applyFill="1" applyBorder="1" applyAlignment="1">
      <alignment vertical="center" wrapText="1"/>
    </xf>
    <xf numFmtId="180" fontId="2" fillId="36" borderId="10" xfId="0" applyNumberFormat="1" applyFont="1" applyFill="1" applyBorder="1" applyAlignment="1">
      <alignment vertical="center" wrapText="1"/>
    </xf>
    <xf numFmtId="1" fontId="2" fillId="0" borderId="0" xfId="0" applyNumberFormat="1" applyFont="1" applyAlignment="1">
      <alignment/>
    </xf>
    <xf numFmtId="173" fontId="2" fillId="0" borderId="0" xfId="0" applyNumberFormat="1" applyFont="1" applyAlignment="1">
      <alignment/>
    </xf>
    <xf numFmtId="180" fontId="2" fillId="0" borderId="0" xfId="0" applyNumberFormat="1" applyFont="1" applyAlignment="1">
      <alignment horizontal="center"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2" fontId="2" fillId="34" borderId="0" xfId="0" applyNumberFormat="1" applyFont="1" applyFill="1" applyBorder="1" applyAlignment="1">
      <alignment vertical="center" wrapText="1"/>
    </xf>
    <xf numFmtId="1" fontId="2" fillId="34" borderId="0" xfId="0" applyNumberFormat="1" applyFont="1" applyFill="1" applyBorder="1" applyAlignment="1">
      <alignment vertical="center" wrapText="1"/>
    </xf>
    <xf numFmtId="172" fontId="2" fillId="34" borderId="0" xfId="0" applyNumberFormat="1" applyFont="1" applyFill="1" applyBorder="1" applyAlignment="1">
      <alignment vertical="center" wrapText="1"/>
    </xf>
    <xf numFmtId="181" fontId="2" fillId="34" borderId="0" xfId="0" applyNumberFormat="1" applyFont="1" applyFill="1" applyBorder="1" applyAlignment="1">
      <alignment vertical="center" wrapText="1"/>
    </xf>
    <xf numFmtId="2" fontId="2" fillId="0" borderId="0" xfId="0" applyNumberFormat="1" applyFont="1" applyAlignment="1">
      <alignment horizontal="center" vertical="center"/>
    </xf>
    <xf numFmtId="49" fontId="2" fillId="0" borderId="0" xfId="0" applyNumberFormat="1" applyFont="1" applyAlignment="1">
      <alignment vertical="center"/>
    </xf>
    <xf numFmtId="181" fontId="2" fillId="0" borderId="0" xfId="0" applyNumberFormat="1" applyFont="1" applyAlignment="1">
      <alignment vertical="center"/>
    </xf>
    <xf numFmtId="49" fontId="2" fillId="0" borderId="0" xfId="0" applyNumberFormat="1" applyFont="1" applyAlignment="1">
      <alignment horizontal="left" vertical="center"/>
    </xf>
    <xf numFmtId="181" fontId="2" fillId="0" borderId="0" xfId="0" applyNumberFormat="1" applyFont="1" applyAlignment="1">
      <alignment horizontal="center" vertical="center"/>
    </xf>
    <xf numFmtId="173" fontId="2" fillId="37" borderId="0" xfId="0" applyNumberFormat="1" applyFont="1" applyFill="1" applyAlignment="1">
      <alignment horizontal="right" vertical="center"/>
    </xf>
    <xf numFmtId="180" fontId="2" fillId="37" borderId="0" xfId="0" applyNumberFormat="1" applyFont="1" applyFill="1" applyAlignment="1">
      <alignment horizontal="right" vertical="center"/>
    </xf>
    <xf numFmtId="2" fontId="2" fillId="37" borderId="0" xfId="0" applyNumberFormat="1" applyFont="1" applyFill="1" applyAlignment="1">
      <alignment horizontal="right" vertical="center"/>
    </xf>
    <xf numFmtId="181" fontId="5" fillId="0" borderId="0" xfId="0" applyNumberFormat="1" applyFont="1" applyAlignment="1">
      <alignment horizontal="right" vertical="center"/>
    </xf>
    <xf numFmtId="181" fontId="4" fillId="37" borderId="12" xfId="0" applyNumberFormat="1" applyFont="1" applyFill="1" applyBorder="1" applyAlignment="1">
      <alignment horizontal="right" vertical="center" wrapText="1"/>
    </xf>
    <xf numFmtId="184" fontId="2" fillId="37" borderId="12" xfId="0" applyNumberFormat="1" applyFont="1" applyFill="1" applyBorder="1" applyAlignment="1">
      <alignment vertical="center" wrapText="1"/>
    </xf>
    <xf numFmtId="173" fontId="2" fillId="0" borderId="12" xfId="0" applyNumberFormat="1" applyFont="1" applyFill="1" applyBorder="1" applyAlignment="1">
      <alignment vertical="center" wrapText="1"/>
    </xf>
    <xf numFmtId="181" fontId="4" fillId="38" borderId="12" xfId="0" applyNumberFormat="1" applyFont="1" applyFill="1" applyBorder="1" applyAlignment="1">
      <alignment horizontal="right" vertical="center" wrapText="1"/>
    </xf>
    <xf numFmtId="181" fontId="4" fillId="33" borderId="10" xfId="0" applyNumberFormat="1" applyFont="1" applyFill="1" applyBorder="1" applyAlignment="1">
      <alignment horizontal="right" vertical="center" wrapText="1"/>
    </xf>
    <xf numFmtId="181" fontId="4" fillId="38" borderId="10" xfId="0" applyNumberFormat="1" applyFont="1" applyFill="1" applyBorder="1" applyAlignment="1">
      <alignment horizontal="right" vertical="center" wrapText="1"/>
    </xf>
    <xf numFmtId="181" fontId="4" fillId="39" borderId="10" xfId="0" applyNumberFormat="1" applyFont="1" applyFill="1" applyBorder="1" applyAlignment="1">
      <alignment horizontal="right" vertical="center" wrapText="1"/>
    </xf>
    <xf numFmtId="0" fontId="8" fillId="0" borderId="0" xfId="0" applyFont="1" applyAlignment="1">
      <alignment horizontal="center"/>
    </xf>
    <xf numFmtId="0" fontId="8" fillId="0" borderId="0" xfId="0" applyFont="1" applyFill="1" applyAlignment="1">
      <alignment horizontal="center"/>
    </xf>
    <xf numFmtId="0" fontId="1" fillId="37"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73" fontId="4" fillId="38" borderId="0" xfId="0" applyNumberFormat="1" applyFont="1" applyFill="1" applyBorder="1" applyAlignment="1">
      <alignment horizontal="right" vertical="center" wrapText="1"/>
    </xf>
    <xf numFmtId="173" fontId="4" fillId="33" borderId="0" xfId="0" applyNumberFormat="1" applyFont="1" applyFill="1" applyBorder="1" applyAlignment="1">
      <alignment horizontal="right" vertical="center" wrapText="1"/>
    </xf>
    <xf numFmtId="173" fontId="4" fillId="37" borderId="0" xfId="0" applyNumberFormat="1" applyFont="1" applyFill="1" applyBorder="1" applyAlignment="1">
      <alignment horizontal="right" vertical="center" wrapText="1"/>
    </xf>
    <xf numFmtId="181" fontId="4" fillId="38" borderId="0" xfId="0" applyNumberFormat="1" applyFont="1" applyFill="1" applyBorder="1" applyAlignment="1">
      <alignment horizontal="right" vertical="center" wrapText="1"/>
    </xf>
    <xf numFmtId="181" fontId="4" fillId="39" borderId="0" xfId="0" applyNumberFormat="1" applyFont="1" applyFill="1" applyBorder="1" applyAlignment="1">
      <alignment horizontal="right" vertical="center" wrapText="1"/>
    </xf>
    <xf numFmtId="181" fontId="4" fillId="33" borderId="0" xfId="0" applyNumberFormat="1" applyFont="1" applyFill="1" applyBorder="1" applyAlignment="1">
      <alignment horizontal="right" vertical="center" wrapText="1"/>
    </xf>
    <xf numFmtId="173" fontId="4" fillId="39" borderId="0" xfId="0" applyNumberFormat="1" applyFont="1" applyFill="1" applyBorder="1" applyAlignment="1">
      <alignment horizontal="right" vertical="center" wrapText="1"/>
    </xf>
    <xf numFmtId="181" fontId="4" fillId="37" borderId="0" xfId="0" applyNumberFormat="1" applyFont="1" applyFill="1" applyBorder="1" applyAlignment="1">
      <alignment horizontal="right" vertical="center" wrapText="1"/>
    </xf>
    <xf numFmtId="181" fontId="11" fillId="33" borderId="0" xfId="0" applyNumberFormat="1" applyFont="1" applyFill="1" applyBorder="1" applyAlignment="1">
      <alignment horizontal="right" vertical="center" wrapText="1"/>
    </xf>
    <xf numFmtId="49" fontId="2" fillId="33" borderId="10" xfId="0" applyNumberFormat="1" applyFont="1" applyFill="1" applyBorder="1" applyAlignment="1">
      <alignment horizontal="center" wrapText="1"/>
    </xf>
    <xf numFmtId="0" fontId="2" fillId="0" borderId="10" xfId="0" applyFont="1" applyFill="1" applyBorder="1" applyAlignment="1">
      <alignment wrapText="1"/>
    </xf>
    <xf numFmtId="181" fontId="1" fillId="0" borderId="0" xfId="0" applyNumberFormat="1" applyFont="1" applyAlignment="1">
      <alignment wrapText="1"/>
    </xf>
    <xf numFmtId="181" fontId="1" fillId="33" borderId="0" xfId="0" applyNumberFormat="1" applyFont="1" applyFill="1" applyBorder="1" applyAlignment="1">
      <alignment horizontal="right" vertical="center" wrapText="1"/>
    </xf>
    <xf numFmtId="181" fontId="1" fillId="0" borderId="0" xfId="0" applyNumberFormat="1" applyFont="1" applyAlignment="1">
      <alignment/>
    </xf>
    <xf numFmtId="0" fontId="5" fillId="0" borderId="0" xfId="0" applyFont="1" applyAlignment="1">
      <alignment wrapText="1"/>
    </xf>
    <xf numFmtId="173" fontId="14" fillId="0" borderId="0" xfId="0" applyNumberFormat="1" applyFont="1" applyAlignment="1">
      <alignment wrapText="1"/>
    </xf>
    <xf numFmtId="173" fontId="14" fillId="0" borderId="0" xfId="0" applyNumberFormat="1" applyFont="1" applyAlignment="1">
      <alignment wrapText="1"/>
    </xf>
    <xf numFmtId="1" fontId="3" fillId="34" borderId="0" xfId="0" applyNumberFormat="1" applyFont="1" applyFill="1" applyBorder="1" applyAlignment="1">
      <alignment horizontal="right" vertical="center" wrapText="1"/>
    </xf>
    <xf numFmtId="0" fontId="1" fillId="0" borderId="0" xfId="0" applyFont="1" applyFill="1" applyAlignment="1">
      <alignment horizontal="right"/>
    </xf>
    <xf numFmtId="0" fontId="1" fillId="33" borderId="0" xfId="0" applyFont="1" applyFill="1" applyAlignment="1">
      <alignment horizontal="right"/>
    </xf>
    <xf numFmtId="181" fontId="4" fillId="0" borderId="0" xfId="0" applyNumberFormat="1" applyFont="1" applyAlignment="1">
      <alignment/>
    </xf>
    <xf numFmtId="181" fontId="14" fillId="0" borderId="0" xfId="0" applyNumberFormat="1" applyFont="1" applyAlignment="1">
      <alignment wrapText="1"/>
    </xf>
    <xf numFmtId="0" fontId="2" fillId="36" borderId="13" xfId="0" applyFont="1" applyFill="1" applyBorder="1" applyAlignment="1">
      <alignment wrapText="1"/>
    </xf>
    <xf numFmtId="0" fontId="8" fillId="0" borderId="0" xfId="0" applyFont="1" applyAlignment="1">
      <alignment horizontal="left"/>
    </xf>
    <xf numFmtId="173" fontId="2" fillId="0" borderId="0" xfId="0" applyNumberFormat="1" applyFont="1" applyAlignment="1">
      <alignment vertical="center"/>
    </xf>
    <xf numFmtId="0" fontId="2" fillId="0" borderId="13" xfId="0" applyFont="1" applyFill="1" applyBorder="1" applyAlignment="1">
      <alignment wrapText="1"/>
    </xf>
    <xf numFmtId="181" fontId="2" fillId="37" borderId="12" xfId="0" applyNumberFormat="1" applyFont="1" applyFill="1" applyBorder="1" applyAlignment="1">
      <alignment vertical="center" wrapText="1"/>
    </xf>
    <xf numFmtId="181" fontId="4" fillId="0" borderId="0" xfId="0" applyNumberFormat="1" applyFont="1" applyFill="1" applyAlignment="1">
      <alignment/>
    </xf>
    <xf numFmtId="181" fontId="8" fillId="0" borderId="0" xfId="0" applyNumberFormat="1" applyFont="1" applyAlignment="1">
      <alignment/>
    </xf>
    <xf numFmtId="181" fontId="10" fillId="36" borderId="0" xfId="0" applyNumberFormat="1" applyFont="1" applyFill="1" applyAlignment="1">
      <alignment wrapText="1"/>
    </xf>
    <xf numFmtId="181" fontId="4" fillId="39" borderId="12" xfId="0" applyNumberFormat="1" applyFont="1" applyFill="1" applyBorder="1" applyAlignment="1">
      <alignment horizontal="right" vertical="center" wrapText="1"/>
    </xf>
    <xf numFmtId="1" fontId="2" fillId="41" borderId="0" xfId="0" applyNumberFormat="1" applyFont="1" applyFill="1" applyAlignment="1">
      <alignment/>
    </xf>
    <xf numFmtId="0" fontId="2" fillId="41" borderId="0" xfId="0" applyFont="1" applyFill="1" applyAlignment="1">
      <alignment/>
    </xf>
    <xf numFmtId="0" fontId="2" fillId="0" borderId="10" xfId="0" applyFont="1" applyFill="1" applyBorder="1" applyAlignment="1">
      <alignment vertical="center" wrapText="1"/>
    </xf>
    <xf numFmtId="180" fontId="2" fillId="0" borderId="12" xfId="0" applyNumberFormat="1" applyFont="1" applyFill="1" applyBorder="1" applyAlignment="1">
      <alignment vertical="center" wrapText="1"/>
    </xf>
    <xf numFmtId="0" fontId="2" fillId="0" borderId="12" xfId="0" applyFont="1" applyFill="1" applyBorder="1" applyAlignment="1">
      <alignment horizontal="right" vertical="center" wrapText="1"/>
    </xf>
    <xf numFmtId="173" fontId="4" fillId="0" borderId="0" xfId="0" applyNumberFormat="1" applyFont="1" applyFill="1" applyBorder="1" applyAlignment="1">
      <alignment horizontal="right" vertical="center" wrapText="1"/>
    </xf>
    <xf numFmtId="2" fontId="5" fillId="0" borderId="10" xfId="0" applyNumberFormat="1" applyFont="1" applyBorder="1" applyAlignment="1">
      <alignment horizontal="center" wrapText="1"/>
    </xf>
    <xf numFmtId="1" fontId="2" fillId="0" borderId="12" xfId="0" applyNumberFormat="1" applyFont="1" applyFill="1" applyBorder="1" applyAlignment="1">
      <alignment horizontal="right" vertical="center" wrapText="1"/>
    </xf>
    <xf numFmtId="2" fontId="2" fillId="37" borderId="10" xfId="0" applyNumberFormat="1" applyFont="1" applyFill="1" applyBorder="1" applyAlignment="1">
      <alignment horizontal="right" vertical="center" wrapText="1"/>
    </xf>
    <xf numFmtId="181" fontId="16" fillId="0" borderId="0" xfId="0" applyNumberFormat="1" applyFont="1" applyAlignment="1">
      <alignment wrapText="1"/>
    </xf>
    <xf numFmtId="181" fontId="16" fillId="0" borderId="0" xfId="0" applyNumberFormat="1" applyFont="1" applyAlignment="1">
      <alignment/>
    </xf>
    <xf numFmtId="181" fontId="16" fillId="0" borderId="0" xfId="0" applyNumberFormat="1" applyFont="1" applyAlignment="1">
      <alignment horizontal="right" wrapText="1"/>
    </xf>
    <xf numFmtId="181" fontId="17" fillId="0" borderId="0" xfId="0" applyNumberFormat="1" applyFont="1" applyAlignment="1">
      <alignment/>
    </xf>
    <xf numFmtId="175" fontId="1" fillId="0" borderId="0" xfId="0" applyNumberFormat="1" applyFont="1" applyAlignment="1">
      <alignment/>
    </xf>
    <xf numFmtId="181" fontId="1" fillId="0" borderId="0" xfId="0" applyNumberFormat="1" applyFont="1" applyAlignment="1">
      <alignment horizontal="left" wrapText="1"/>
    </xf>
    <xf numFmtId="181" fontId="18" fillId="41" borderId="0" xfId="0" applyNumberFormat="1" applyFont="1" applyFill="1" applyAlignment="1">
      <alignment/>
    </xf>
    <xf numFmtId="181" fontId="19" fillId="0" borderId="0" xfId="0" applyNumberFormat="1" applyFont="1" applyAlignment="1">
      <alignment/>
    </xf>
    <xf numFmtId="173" fontId="1" fillId="0" borderId="0" xfId="0" applyNumberFormat="1" applyFont="1" applyAlignment="1">
      <alignment horizontal="right" wrapText="1"/>
    </xf>
    <xf numFmtId="0" fontId="1" fillId="0" borderId="0" xfId="0" applyFont="1" applyAlignment="1">
      <alignment horizontal="right" wrapText="1"/>
    </xf>
    <xf numFmtId="173" fontId="3" fillId="0" borderId="0" xfId="0" applyNumberFormat="1" applyFont="1" applyAlignment="1">
      <alignment/>
    </xf>
    <xf numFmtId="0" fontId="4" fillId="0" borderId="0" xfId="0" applyFont="1" applyAlignment="1">
      <alignment horizontal="center" vertical="center"/>
    </xf>
    <xf numFmtId="181" fontId="2" fillId="0" borderId="0" xfId="0" applyNumberFormat="1" applyFont="1" applyAlignment="1">
      <alignment/>
    </xf>
    <xf numFmtId="181" fontId="2" fillId="0" borderId="15" xfId="0" applyNumberFormat="1" applyFont="1" applyFill="1" applyBorder="1" applyAlignment="1">
      <alignment horizontal="center" vertical="center" wrapText="1"/>
    </xf>
    <xf numFmtId="0" fontId="12" fillId="37" borderId="10" xfId="0" applyFont="1" applyFill="1" applyBorder="1" applyAlignment="1">
      <alignment horizontal="center" wrapText="1"/>
    </xf>
    <xf numFmtId="181" fontId="2" fillId="0" borderId="12" xfId="0" applyNumberFormat="1" applyFont="1" applyFill="1" applyBorder="1" applyAlignment="1">
      <alignment horizontal="center" vertical="center" wrapText="1"/>
    </xf>
    <xf numFmtId="1" fontId="2" fillId="33" borderId="10" xfId="0" applyNumberFormat="1" applyFont="1" applyFill="1" applyBorder="1" applyAlignment="1">
      <alignment wrapText="1"/>
    </xf>
    <xf numFmtId="181" fontId="2" fillId="0" borderId="10" xfId="0" applyNumberFormat="1" applyFont="1" applyBorder="1" applyAlignment="1">
      <alignment horizontal="right" vertical="center"/>
    </xf>
    <xf numFmtId="181" fontId="4" fillId="38" borderId="10" xfId="0" applyNumberFormat="1" applyFont="1" applyFill="1" applyBorder="1" applyAlignment="1">
      <alignment horizontal="right" wrapText="1"/>
    </xf>
    <xf numFmtId="181" fontId="2" fillId="0" borderId="0" xfId="0" applyNumberFormat="1" applyFont="1" applyAlignment="1">
      <alignment/>
    </xf>
    <xf numFmtId="181" fontId="2" fillId="39" borderId="10" xfId="0" applyNumberFormat="1" applyFont="1" applyFill="1" applyBorder="1" applyAlignment="1">
      <alignment horizontal="right" vertical="center" wrapText="1"/>
    </xf>
    <xf numFmtId="181" fontId="2" fillId="38" borderId="0" xfId="0" applyNumberFormat="1" applyFont="1" applyFill="1" applyAlignment="1">
      <alignment horizontal="center" vertical="center"/>
    </xf>
    <xf numFmtId="184" fontId="2" fillId="0" borderId="12" xfId="0" applyNumberFormat="1" applyFont="1" applyFill="1" applyBorder="1" applyAlignment="1">
      <alignment vertical="center" wrapText="1"/>
    </xf>
    <xf numFmtId="181" fontId="2" fillId="0" borderId="10" xfId="0" applyNumberFormat="1" applyFont="1" applyFill="1" applyBorder="1" applyAlignment="1">
      <alignment vertical="center" wrapText="1"/>
    </xf>
    <xf numFmtId="184" fontId="2" fillId="37" borderId="0" xfId="0" applyNumberFormat="1" applyFont="1" applyFill="1" applyAlignment="1">
      <alignment horizontal="right" vertical="center"/>
    </xf>
    <xf numFmtId="181" fontId="2" fillId="37" borderId="12" xfId="0" applyNumberFormat="1" applyFont="1" applyFill="1" applyBorder="1" applyAlignment="1">
      <alignment horizontal="right" vertical="center" wrapText="1"/>
    </xf>
    <xf numFmtId="184" fontId="2" fillId="36" borderId="10" xfId="0" applyNumberFormat="1" applyFont="1" applyFill="1" applyBorder="1" applyAlignment="1">
      <alignment vertical="center" wrapText="1"/>
    </xf>
    <xf numFmtId="181" fontId="2" fillId="37" borderId="0" xfId="0" applyNumberFormat="1" applyFont="1" applyFill="1" applyAlignment="1">
      <alignment horizontal="right" vertical="center"/>
    </xf>
    <xf numFmtId="173" fontId="4" fillId="37" borderId="0" xfId="0" applyNumberFormat="1" applyFont="1" applyFill="1" applyBorder="1" applyAlignment="1">
      <alignment horizontal="left" vertical="center" wrapText="1"/>
    </xf>
    <xf numFmtId="184" fontId="2" fillId="0" borderId="0" xfId="0" applyNumberFormat="1" applyFont="1" applyAlignment="1">
      <alignment horizontal="center" vertical="center"/>
    </xf>
    <xf numFmtId="0" fontId="2" fillId="0" borderId="13" xfId="0" applyFont="1" applyFill="1" applyBorder="1" applyAlignment="1">
      <alignment horizontal="left" wrapText="1"/>
    </xf>
    <xf numFmtId="0" fontId="2" fillId="0" borderId="10" xfId="0" applyFont="1" applyFill="1" applyBorder="1" applyAlignment="1">
      <alignment horizontal="left" wrapText="1"/>
    </xf>
    <xf numFmtId="2" fontId="2" fillId="33" borderId="10" xfId="0" applyNumberFormat="1" applyFont="1" applyFill="1" applyBorder="1" applyAlignment="1">
      <alignment wrapText="1"/>
    </xf>
    <xf numFmtId="184" fontId="2" fillId="37" borderId="10" xfId="0" applyNumberFormat="1" applyFont="1" applyFill="1" applyBorder="1" applyAlignment="1">
      <alignment vertical="center" wrapText="1"/>
    </xf>
    <xf numFmtId="180" fontId="2" fillId="37" borderId="10" xfId="0" applyNumberFormat="1" applyFont="1" applyFill="1" applyBorder="1" applyAlignment="1">
      <alignment vertical="center" wrapText="1"/>
    </xf>
    <xf numFmtId="181" fontId="2" fillId="37" borderId="10" xfId="0" applyNumberFormat="1" applyFont="1" applyFill="1" applyBorder="1" applyAlignment="1">
      <alignment vertical="center" wrapText="1"/>
    </xf>
    <xf numFmtId="173" fontId="2" fillId="0" borderId="10" xfId="0" applyNumberFormat="1" applyFont="1" applyFill="1" applyBorder="1" applyAlignment="1">
      <alignment horizontal="center" vertical="center" wrapText="1"/>
    </xf>
    <xf numFmtId="173" fontId="2" fillId="33" borderId="10" xfId="0" applyNumberFormat="1" applyFont="1" applyFill="1" applyBorder="1" applyAlignment="1">
      <alignment horizontal="center" vertical="center" wrapText="1"/>
    </xf>
    <xf numFmtId="173" fontId="2" fillId="0" borderId="15"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0" fontId="3" fillId="0" borderId="0" xfId="0" applyFont="1" applyFill="1" applyBorder="1" applyAlignment="1">
      <alignment wrapText="1"/>
    </xf>
    <xf numFmtId="0" fontId="12" fillId="37" borderId="0" xfId="0" applyFont="1" applyFill="1" applyBorder="1" applyAlignment="1">
      <alignment horizontal="center"/>
    </xf>
    <xf numFmtId="181" fontId="2" fillId="38" borderId="10" xfId="0" applyNumberFormat="1" applyFont="1" applyFill="1" applyBorder="1" applyAlignment="1">
      <alignment horizontal="right" vertical="center" wrapText="1"/>
    </xf>
    <xf numFmtId="173" fontId="4" fillId="38" borderId="12" xfId="0" applyNumberFormat="1" applyFont="1" applyFill="1" applyBorder="1" applyAlignment="1">
      <alignment horizontal="right" vertical="center" wrapText="1"/>
    </xf>
    <xf numFmtId="2" fontId="4" fillId="38" borderId="10" xfId="0" applyNumberFormat="1" applyFont="1" applyFill="1" applyBorder="1" applyAlignment="1">
      <alignment horizontal="center" vertical="center" wrapText="1"/>
    </xf>
    <xf numFmtId="181" fontId="4" fillId="0" borderId="12" xfId="0" applyNumberFormat="1" applyFont="1" applyFill="1" applyBorder="1" applyAlignment="1">
      <alignment horizontal="right" vertical="center" wrapText="1"/>
    </xf>
    <xf numFmtId="181" fontId="4" fillId="0" borderId="0" xfId="0" applyNumberFormat="1" applyFont="1" applyFill="1" applyBorder="1" applyAlignment="1">
      <alignment horizontal="right" vertical="center" wrapText="1"/>
    </xf>
    <xf numFmtId="0" fontId="2" fillId="0" borderId="14" xfId="0" applyFont="1" applyFill="1" applyBorder="1" applyAlignment="1">
      <alignment horizontal="center" vertical="center" wrapText="1"/>
    </xf>
    <xf numFmtId="0" fontId="2" fillId="0" borderId="0" xfId="0" applyFont="1" applyBorder="1" applyAlignment="1">
      <alignment horizontal="center" vertical="center"/>
    </xf>
    <xf numFmtId="180" fontId="2" fillId="38" borderId="12" xfId="0" applyNumberFormat="1" applyFont="1" applyFill="1" applyBorder="1" applyAlignment="1">
      <alignment vertical="center" wrapText="1"/>
    </xf>
    <xf numFmtId="2" fontId="4" fillId="38" borderId="10" xfId="0" applyNumberFormat="1" applyFont="1" applyFill="1" applyBorder="1" applyAlignment="1">
      <alignment vertical="center" wrapText="1"/>
    </xf>
    <xf numFmtId="184" fontId="4" fillId="38" borderId="12" xfId="0" applyNumberFormat="1" applyFont="1" applyFill="1" applyBorder="1" applyAlignment="1">
      <alignment vertical="center" wrapText="1"/>
    </xf>
    <xf numFmtId="180" fontId="4" fillId="38" borderId="12" xfId="0" applyNumberFormat="1" applyFont="1" applyFill="1" applyBorder="1" applyAlignment="1">
      <alignment vertical="center" wrapText="1"/>
    </xf>
    <xf numFmtId="181" fontId="4" fillId="38" borderId="12" xfId="0" applyNumberFormat="1" applyFont="1" applyFill="1" applyBorder="1" applyAlignment="1">
      <alignment vertical="center" wrapText="1"/>
    </xf>
    <xf numFmtId="184" fontId="4" fillId="38" borderId="10" xfId="0" applyNumberFormat="1" applyFont="1" applyFill="1" applyBorder="1" applyAlignment="1">
      <alignment vertical="center" wrapText="1"/>
    </xf>
    <xf numFmtId="180" fontId="4" fillId="38" borderId="10" xfId="0" applyNumberFormat="1" applyFont="1" applyFill="1" applyBorder="1" applyAlignment="1">
      <alignment vertical="center" wrapText="1"/>
    </xf>
    <xf numFmtId="181" fontId="4" fillId="38" borderId="10" xfId="0" applyNumberFormat="1" applyFont="1" applyFill="1" applyBorder="1" applyAlignment="1">
      <alignment vertical="center" wrapText="1"/>
    </xf>
    <xf numFmtId="2" fontId="4" fillId="38" borderId="12" xfId="0" applyNumberFormat="1" applyFont="1" applyFill="1" applyBorder="1" applyAlignment="1">
      <alignment vertical="center" wrapText="1"/>
    </xf>
    <xf numFmtId="173" fontId="4" fillId="38" borderId="12" xfId="0" applyNumberFormat="1" applyFont="1" applyFill="1" applyBorder="1" applyAlignment="1">
      <alignment vertical="center" wrapText="1"/>
    </xf>
    <xf numFmtId="175" fontId="4" fillId="38" borderId="10" xfId="0" applyNumberFormat="1" applyFont="1" applyFill="1" applyBorder="1" applyAlignment="1">
      <alignment vertical="center" wrapText="1"/>
    </xf>
    <xf numFmtId="173" fontId="4" fillId="38" borderId="10" xfId="0" applyNumberFormat="1" applyFont="1" applyFill="1" applyBorder="1" applyAlignment="1">
      <alignment vertical="center" wrapText="1"/>
    </xf>
    <xf numFmtId="0" fontId="4" fillId="38" borderId="10" xfId="0" applyFont="1" applyFill="1" applyBorder="1" applyAlignment="1">
      <alignment horizontal="center" vertical="center" wrapText="1"/>
    </xf>
    <xf numFmtId="2" fontId="4" fillId="38" borderId="10" xfId="0" applyNumberFormat="1" applyFont="1" applyFill="1" applyBorder="1" applyAlignment="1">
      <alignment horizontal="right" vertical="center" wrapText="1"/>
    </xf>
    <xf numFmtId="0" fontId="4" fillId="38" borderId="12"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2" fontId="4" fillId="34" borderId="10" xfId="0" applyNumberFormat="1" applyFont="1" applyFill="1" applyBorder="1" applyAlignment="1">
      <alignment vertical="center" wrapText="1"/>
    </xf>
    <xf numFmtId="181" fontId="4" fillId="34" borderId="10" xfId="0" applyNumberFormat="1" applyFont="1" applyFill="1" applyBorder="1" applyAlignment="1">
      <alignment vertical="center" wrapText="1"/>
    </xf>
    <xf numFmtId="2" fontId="2" fillId="0" borderId="10" xfId="0" applyNumberFormat="1" applyFont="1" applyFill="1" applyBorder="1" applyAlignment="1">
      <alignment horizontal="center" vertical="center" wrapText="1"/>
    </xf>
    <xf numFmtId="2" fontId="4" fillId="38" borderId="10" xfId="0" applyNumberFormat="1" applyFont="1" applyFill="1" applyBorder="1" applyAlignment="1">
      <alignment horizontal="left" wrapText="1"/>
    </xf>
    <xf numFmtId="173" fontId="4" fillId="0" borderId="0" xfId="0" applyNumberFormat="1" applyFont="1" applyFill="1" applyAlignment="1">
      <alignment/>
    </xf>
    <xf numFmtId="1" fontId="4" fillId="0" borderId="10" xfId="0" applyNumberFormat="1" applyFont="1" applyFill="1" applyBorder="1" applyAlignment="1">
      <alignment vertical="center" wrapText="1"/>
    </xf>
    <xf numFmtId="0" fontId="4" fillId="0" borderId="0" xfId="0" applyFont="1" applyAlignment="1">
      <alignment/>
    </xf>
    <xf numFmtId="181" fontId="13" fillId="0" borderId="0" xfId="0" applyNumberFormat="1" applyFont="1" applyFill="1" applyAlignment="1">
      <alignment/>
    </xf>
    <xf numFmtId="173" fontId="2" fillId="0" borderId="0" xfId="0" applyNumberFormat="1" applyFont="1" applyAlignment="1">
      <alignment horizontal="center" vertical="center"/>
    </xf>
    <xf numFmtId="180" fontId="4" fillId="0" borderId="12" xfId="0" applyNumberFormat="1" applyFont="1" applyFill="1" applyBorder="1" applyAlignment="1">
      <alignment vertical="center" wrapText="1"/>
    </xf>
    <xf numFmtId="181" fontId="2" fillId="0" borderId="0" xfId="0" applyNumberFormat="1" applyFont="1" applyBorder="1" applyAlignment="1">
      <alignment horizontal="center" vertical="center"/>
    </xf>
    <xf numFmtId="180" fontId="20" fillId="0" borderId="10" xfId="0" applyNumberFormat="1" applyFont="1" applyFill="1" applyBorder="1" applyAlignment="1">
      <alignment vertical="center" wrapText="1"/>
    </xf>
    <xf numFmtId="49" fontId="21" fillId="0" borderId="0" xfId="0" applyNumberFormat="1" applyFont="1" applyAlignment="1">
      <alignment horizontal="left" vertical="center"/>
    </xf>
    <xf numFmtId="49" fontId="21" fillId="0" borderId="0" xfId="0" applyNumberFormat="1" applyFont="1" applyAlignment="1">
      <alignment horizontal="center" vertical="center"/>
    </xf>
    <xf numFmtId="2" fontId="21" fillId="0" borderId="0" xfId="0" applyNumberFormat="1" applyFont="1" applyAlignment="1">
      <alignment horizontal="center" vertical="center"/>
    </xf>
    <xf numFmtId="0" fontId="21" fillId="0" borderId="0" xfId="0" applyFont="1" applyAlignment="1">
      <alignment horizontal="center" vertical="center"/>
    </xf>
    <xf numFmtId="181" fontId="21" fillId="0" borderId="0" xfId="0" applyNumberFormat="1" applyFont="1" applyAlignment="1">
      <alignment horizontal="center" vertical="center"/>
    </xf>
    <xf numFmtId="173" fontId="2" fillId="33" borderId="10" xfId="0" applyNumberFormat="1" applyFont="1" applyFill="1" applyBorder="1" applyAlignment="1">
      <alignment wrapText="1"/>
    </xf>
    <xf numFmtId="181" fontId="22" fillId="0" borderId="0" xfId="0" applyNumberFormat="1" applyFont="1" applyAlignment="1">
      <alignment horizontal="right"/>
    </xf>
    <xf numFmtId="181" fontId="22" fillId="0" borderId="0" xfId="0" applyNumberFormat="1" applyFont="1" applyAlignment="1">
      <alignment/>
    </xf>
    <xf numFmtId="173" fontId="4" fillId="0" borderId="10" xfId="0" applyNumberFormat="1" applyFont="1" applyFill="1" applyBorder="1" applyAlignment="1">
      <alignment horizontal="right" vertical="center" wrapText="1"/>
    </xf>
    <xf numFmtId="0" fontId="2" fillId="41" borderId="10" xfId="0" applyFont="1" applyFill="1" applyBorder="1" applyAlignment="1">
      <alignment wrapText="1"/>
    </xf>
    <xf numFmtId="181" fontId="2" fillId="41" borderId="12" xfId="0" applyNumberFormat="1" applyFont="1" applyFill="1" applyBorder="1" applyAlignment="1">
      <alignment vertical="center" wrapText="1"/>
    </xf>
    <xf numFmtId="181" fontId="4" fillId="38" borderId="10" xfId="0" applyNumberFormat="1" applyFont="1" applyFill="1" applyBorder="1" applyAlignment="1">
      <alignment horizontal="center" vertical="center" wrapText="1"/>
    </xf>
    <xf numFmtId="1" fontId="2" fillId="0" borderId="13" xfId="0" applyNumberFormat="1" applyFont="1" applyFill="1" applyBorder="1" applyAlignment="1">
      <alignment wrapText="1"/>
    </xf>
    <xf numFmtId="0" fontId="8" fillId="0" borderId="0" xfId="0" applyFont="1" applyAlignment="1">
      <alignment horizontal="center" vertical="center"/>
    </xf>
    <xf numFmtId="2" fontId="8" fillId="0" borderId="0" xfId="0" applyNumberFormat="1" applyFont="1" applyAlignment="1">
      <alignment horizontal="center" vertical="center"/>
    </xf>
    <xf numFmtId="181" fontId="8" fillId="0" borderId="0" xfId="0" applyNumberFormat="1" applyFont="1" applyAlignment="1">
      <alignment horizontal="right" vertical="center"/>
    </xf>
    <xf numFmtId="181" fontId="9" fillId="0" borderId="0" xfId="0" applyNumberFormat="1" applyFont="1" applyAlignment="1">
      <alignment horizontal="center" vertical="center"/>
    </xf>
    <xf numFmtId="181" fontId="1" fillId="0" borderId="0" xfId="0" applyNumberFormat="1" applyFont="1" applyBorder="1" applyAlignment="1">
      <alignment/>
    </xf>
    <xf numFmtId="181" fontId="2" fillId="33" borderId="10" xfId="0" applyNumberFormat="1" applyFont="1" applyFill="1" applyBorder="1" applyAlignment="1">
      <alignment wrapText="1"/>
    </xf>
    <xf numFmtId="181" fontId="4" fillId="0" borderId="10" xfId="0" applyNumberFormat="1" applyFont="1" applyFill="1" applyBorder="1" applyAlignment="1">
      <alignment vertical="center" wrapText="1"/>
    </xf>
    <xf numFmtId="1" fontId="4" fillId="0" borderId="12" xfId="0" applyNumberFormat="1" applyFont="1" applyFill="1" applyBorder="1" applyAlignment="1">
      <alignment vertical="center" wrapText="1"/>
    </xf>
    <xf numFmtId="2" fontId="4" fillId="0" borderId="10" xfId="0" applyNumberFormat="1" applyFont="1" applyFill="1" applyBorder="1" applyAlignment="1">
      <alignment vertical="center" wrapText="1"/>
    </xf>
    <xf numFmtId="173" fontId="2" fillId="0" borderId="0" xfId="0" applyNumberFormat="1" applyFont="1" applyFill="1" applyAlignment="1">
      <alignment horizontal="center" vertical="center"/>
    </xf>
    <xf numFmtId="0" fontId="2" fillId="0" borderId="0" xfId="0" applyFont="1" applyFill="1" applyAlignment="1">
      <alignment horizontal="center" vertical="center"/>
    </xf>
    <xf numFmtId="49" fontId="2" fillId="41" borderId="10" xfId="0" applyNumberFormat="1" applyFont="1" applyFill="1" applyBorder="1" applyAlignment="1">
      <alignment horizontal="center" wrapText="1"/>
    </xf>
    <xf numFmtId="1" fontId="2" fillId="41" borderId="10" xfId="0" applyNumberFormat="1" applyFont="1" applyFill="1" applyBorder="1" applyAlignment="1">
      <alignment wrapText="1"/>
    </xf>
    <xf numFmtId="1" fontId="2" fillId="41" borderId="10" xfId="0" applyNumberFormat="1" applyFont="1" applyFill="1" applyBorder="1" applyAlignment="1">
      <alignment vertical="center" wrapText="1"/>
    </xf>
    <xf numFmtId="180" fontId="2" fillId="41" borderId="10" xfId="0" applyNumberFormat="1" applyFont="1" applyFill="1" applyBorder="1" applyAlignment="1">
      <alignment vertical="center" wrapText="1"/>
    </xf>
    <xf numFmtId="180" fontId="2" fillId="41" borderId="12" xfId="0" applyNumberFormat="1" applyFont="1" applyFill="1" applyBorder="1" applyAlignment="1">
      <alignment vertical="center" wrapText="1"/>
    </xf>
    <xf numFmtId="184" fontId="2" fillId="41" borderId="10" xfId="0" applyNumberFormat="1" applyFont="1" applyFill="1" applyBorder="1" applyAlignment="1">
      <alignment vertical="center" wrapText="1"/>
    </xf>
    <xf numFmtId="184" fontId="2" fillId="41" borderId="12" xfId="0" applyNumberFormat="1" applyFont="1" applyFill="1" applyBorder="1" applyAlignment="1">
      <alignment vertical="center" wrapText="1"/>
    </xf>
    <xf numFmtId="1" fontId="2" fillId="41" borderId="0" xfId="0" applyNumberFormat="1" applyFont="1" applyFill="1" applyAlignment="1">
      <alignment vertical="center"/>
    </xf>
    <xf numFmtId="0" fontId="2" fillId="41" borderId="0" xfId="0" applyFont="1" applyFill="1" applyAlignment="1">
      <alignment vertical="center"/>
    </xf>
    <xf numFmtId="0" fontId="2" fillId="41" borderId="10" xfId="0" applyFont="1" applyFill="1" applyBorder="1" applyAlignment="1">
      <alignment vertical="center" wrapText="1"/>
    </xf>
    <xf numFmtId="181" fontId="2" fillId="41" borderId="10" xfId="0" applyNumberFormat="1" applyFont="1" applyFill="1" applyBorder="1" applyAlignment="1">
      <alignment vertical="center" wrapText="1"/>
    </xf>
    <xf numFmtId="173" fontId="2" fillId="41" borderId="10" xfId="0" applyNumberFormat="1" applyFont="1" applyFill="1" applyBorder="1" applyAlignment="1">
      <alignment vertical="center" wrapText="1"/>
    </xf>
    <xf numFmtId="180" fontId="20" fillId="41" borderId="10" xfId="0" applyNumberFormat="1" applyFont="1" applyFill="1" applyBorder="1" applyAlignment="1">
      <alignment vertical="center" wrapText="1"/>
    </xf>
    <xf numFmtId="0" fontId="2" fillId="34" borderId="10" xfId="0" applyFont="1" applyFill="1" applyBorder="1" applyAlignment="1">
      <alignment vertical="center" wrapText="1"/>
    </xf>
    <xf numFmtId="181" fontId="22" fillId="0" borderId="0" xfId="0" applyNumberFormat="1" applyFont="1" applyAlignment="1">
      <alignment horizontal="right" vertical="center"/>
    </xf>
    <xf numFmtId="1" fontId="2" fillId="0" borderId="0" xfId="0" applyNumberFormat="1" applyFont="1" applyFill="1" applyAlignment="1">
      <alignment vertical="center"/>
    </xf>
    <xf numFmtId="0" fontId="2" fillId="0" borderId="0" xfId="0" applyFont="1" applyFill="1" applyAlignment="1">
      <alignment vertical="center"/>
    </xf>
    <xf numFmtId="173" fontId="4" fillId="0" borderId="0" xfId="0" applyNumberFormat="1" applyFont="1" applyFill="1" applyAlignment="1">
      <alignment vertical="center"/>
    </xf>
    <xf numFmtId="1" fontId="4" fillId="0" borderId="0" xfId="0" applyNumberFormat="1" applyFont="1" applyFill="1" applyAlignment="1">
      <alignment vertical="center"/>
    </xf>
    <xf numFmtId="0" fontId="4" fillId="0" borderId="0" xfId="0" applyFont="1" applyFill="1" applyAlignment="1">
      <alignment vertical="center"/>
    </xf>
    <xf numFmtId="49" fontId="11" fillId="41" borderId="10" xfId="0" applyNumberFormat="1" applyFont="1" applyFill="1" applyBorder="1" applyAlignment="1">
      <alignment horizontal="center" vertical="center" wrapText="1"/>
    </xf>
    <xf numFmtId="0" fontId="11" fillId="41" borderId="10" xfId="0" applyFont="1" applyFill="1" applyBorder="1" applyAlignment="1">
      <alignment vertical="center" wrapText="1"/>
    </xf>
    <xf numFmtId="173" fontId="11" fillId="41" borderId="10" xfId="0" applyNumberFormat="1" applyFont="1" applyFill="1" applyBorder="1" applyAlignment="1">
      <alignment horizontal="right" vertical="center" wrapText="1"/>
    </xf>
    <xf numFmtId="181" fontId="2" fillId="41" borderId="10" xfId="0" applyNumberFormat="1" applyFont="1" applyFill="1" applyBorder="1" applyAlignment="1">
      <alignment horizontal="right" vertical="center" wrapText="1"/>
    </xf>
    <xf numFmtId="181" fontId="11" fillId="41" borderId="10" xfId="0" applyNumberFormat="1" applyFont="1" applyFill="1" applyBorder="1" applyAlignment="1">
      <alignment horizontal="right" vertical="center" wrapText="1"/>
    </xf>
    <xf numFmtId="181" fontId="16" fillId="0" borderId="10" xfId="0" applyNumberFormat="1" applyFont="1" applyBorder="1" applyAlignment="1">
      <alignment wrapText="1"/>
    </xf>
    <xf numFmtId="173" fontId="2" fillId="41" borderId="10" xfId="0" applyNumberFormat="1" applyFont="1" applyFill="1" applyBorder="1" applyAlignment="1">
      <alignment horizontal="right" vertical="center" wrapText="1"/>
    </xf>
    <xf numFmtId="49" fontId="4" fillId="42" borderId="10" xfId="0" applyNumberFormat="1" applyFont="1" applyFill="1" applyBorder="1" applyAlignment="1">
      <alignment horizontal="center" vertical="center" wrapText="1"/>
    </xf>
    <xf numFmtId="1" fontId="4" fillId="42" borderId="10" xfId="0" applyNumberFormat="1" applyFont="1" applyFill="1" applyBorder="1" applyAlignment="1">
      <alignment vertical="center" wrapText="1"/>
    </xf>
    <xf numFmtId="173" fontId="4" fillId="42" borderId="10" xfId="0" applyNumberFormat="1" applyFont="1" applyFill="1" applyBorder="1" applyAlignment="1">
      <alignment horizontal="right" vertical="center" wrapText="1"/>
    </xf>
    <xf numFmtId="181" fontId="4" fillId="42" borderId="10" xfId="0" applyNumberFormat="1" applyFont="1" applyFill="1" applyBorder="1" applyAlignment="1">
      <alignment horizontal="right" vertical="center" wrapText="1"/>
    </xf>
    <xf numFmtId="181" fontId="2" fillId="42" borderId="10" xfId="0" applyNumberFormat="1" applyFont="1" applyFill="1" applyBorder="1" applyAlignment="1">
      <alignment horizontal="right" vertical="center" wrapText="1"/>
    </xf>
    <xf numFmtId="173" fontId="2" fillId="42" borderId="12" xfId="0" applyNumberFormat="1" applyFont="1" applyFill="1" applyBorder="1" applyAlignment="1">
      <alignment horizontal="right" vertical="center" wrapText="1"/>
    </xf>
    <xf numFmtId="181" fontId="4" fillId="42" borderId="12" xfId="0" applyNumberFormat="1" applyFont="1" applyFill="1" applyBorder="1" applyAlignment="1">
      <alignment horizontal="right" vertical="center" wrapText="1"/>
    </xf>
    <xf numFmtId="173" fontId="4" fillId="42" borderId="0" xfId="0" applyNumberFormat="1" applyFont="1" applyFill="1" applyBorder="1" applyAlignment="1">
      <alignment horizontal="right" vertical="center" wrapText="1"/>
    </xf>
    <xf numFmtId="173" fontId="4" fillId="42" borderId="0" xfId="0" applyNumberFormat="1" applyFont="1" applyFill="1" applyAlignment="1">
      <alignment vertical="center"/>
    </xf>
    <xf numFmtId="0" fontId="4" fillId="42" borderId="0" xfId="0" applyFont="1" applyFill="1" applyAlignment="1">
      <alignment vertical="center"/>
    </xf>
    <xf numFmtId="0" fontId="2" fillId="0" borderId="10" xfId="0"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4" fillId="38" borderId="13" xfId="0" applyFont="1" applyFill="1" applyBorder="1" applyAlignment="1">
      <alignment horizontal="center" wrapText="1"/>
    </xf>
    <xf numFmtId="0" fontId="4" fillId="38" borderId="16" xfId="0" applyFont="1" applyFill="1" applyBorder="1" applyAlignment="1">
      <alignment horizontal="center" wrapText="1"/>
    </xf>
    <xf numFmtId="173" fontId="2" fillId="0" borderId="15"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1" fontId="2" fillId="0" borderId="15" xfId="0" applyNumberFormat="1" applyFont="1" applyFill="1" applyBorder="1" applyAlignment="1">
      <alignment horizontal="left" wrapText="1"/>
    </xf>
    <xf numFmtId="1" fontId="2" fillId="0" borderId="12" xfId="0" applyNumberFormat="1" applyFont="1" applyFill="1" applyBorder="1" applyAlignment="1">
      <alignment horizontal="left" wrapText="1"/>
    </xf>
    <xf numFmtId="173" fontId="2" fillId="33" borderId="15" xfId="0" applyNumberFormat="1" applyFont="1" applyFill="1" applyBorder="1" applyAlignment="1">
      <alignment horizontal="right" vertical="center" wrapText="1"/>
    </xf>
    <xf numFmtId="173" fontId="2" fillId="33" borderId="12" xfId="0" applyNumberFormat="1" applyFont="1" applyFill="1" applyBorder="1" applyAlignment="1">
      <alignment horizontal="right" vertical="center" wrapText="1"/>
    </xf>
    <xf numFmtId="181" fontId="4" fillId="37" borderId="15" xfId="0" applyNumberFormat="1" applyFont="1" applyFill="1" applyBorder="1" applyAlignment="1">
      <alignment horizontal="right" vertical="center" wrapText="1"/>
    </xf>
    <xf numFmtId="181" fontId="4" fillId="37" borderId="12" xfId="0" applyNumberFormat="1" applyFont="1" applyFill="1" applyBorder="1" applyAlignment="1">
      <alignment horizontal="right" vertical="center" wrapText="1"/>
    </xf>
    <xf numFmtId="0" fontId="1" fillId="0" borderId="0" xfId="0" applyFont="1" applyAlignment="1">
      <alignment horizontal="left" wrapText="1"/>
    </xf>
    <xf numFmtId="49" fontId="2" fillId="0" borderId="15" xfId="0" applyNumberFormat="1" applyFont="1" applyFill="1" applyBorder="1" applyAlignment="1">
      <alignment horizontal="center" wrapText="1"/>
    </xf>
    <xf numFmtId="49" fontId="2" fillId="0" borderId="12" xfId="0" applyNumberFormat="1" applyFont="1" applyFill="1" applyBorder="1" applyAlignment="1">
      <alignment horizontal="center" wrapText="1"/>
    </xf>
    <xf numFmtId="0" fontId="8" fillId="0" borderId="0" xfId="0" applyFont="1" applyAlignment="1">
      <alignment horizontal="center"/>
    </xf>
    <xf numFmtId="0" fontId="8" fillId="0" borderId="0" xfId="0" applyFont="1" applyFill="1" applyAlignment="1">
      <alignment horizontal="center"/>
    </xf>
    <xf numFmtId="0" fontId="5"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181" fontId="1" fillId="37" borderId="10" xfId="0" applyNumberFormat="1" applyFont="1" applyFill="1" applyBorder="1" applyAlignment="1">
      <alignment horizontal="center" vertical="center" wrapText="1"/>
    </xf>
    <xf numFmtId="181" fontId="2" fillId="0" borderId="15" xfId="0" applyNumberFormat="1" applyFont="1" applyFill="1" applyBorder="1" applyAlignment="1">
      <alignment horizontal="center" vertical="center" wrapText="1"/>
    </xf>
    <xf numFmtId="181" fontId="2" fillId="0" borderId="1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31"/>
  <sheetViews>
    <sheetView view="pageBreakPreview" zoomScale="50" zoomScaleNormal="75" zoomScaleSheetLayoutView="50" zoomScalePageLayoutView="0" workbookViewId="0" topLeftCell="A1">
      <pane xSplit="7" ySplit="3" topLeftCell="N70" activePane="bottomRight" state="frozen"/>
      <selection pane="topLeft" activeCell="A1" sqref="A1"/>
      <selection pane="topRight" activeCell="I1" sqref="I1"/>
      <selection pane="bottomLeft" activeCell="A4" sqref="A4"/>
      <selection pane="bottomRight" activeCell="C80" sqref="C80"/>
    </sheetView>
  </sheetViews>
  <sheetFormatPr defaultColWidth="9.75390625" defaultRowHeight="12.75"/>
  <cols>
    <col min="1" max="1" width="14.125" style="119" customWidth="1"/>
    <col min="2" max="2" width="8.125" style="119" customWidth="1"/>
    <col min="3" max="3" width="62.125" style="120" customWidth="1"/>
    <col min="4" max="4" width="6.875" style="121" hidden="1" customWidth="1"/>
    <col min="5" max="5" width="7.25390625" style="122" hidden="1" customWidth="1"/>
    <col min="6" max="6" width="14.00390625" style="122" hidden="1" customWidth="1"/>
    <col min="7" max="7" width="0.37109375" style="122" hidden="1" customWidth="1"/>
    <col min="8" max="8" width="14.375" style="122" hidden="1" customWidth="1"/>
    <col min="9" max="9" width="8.875" style="122" hidden="1" customWidth="1"/>
    <col min="10" max="10" width="7.75390625" style="122" hidden="1" customWidth="1"/>
    <col min="11" max="11" width="7.125" style="122" hidden="1" customWidth="1"/>
    <col min="12" max="12" width="8.625" style="122" hidden="1" customWidth="1"/>
    <col min="13" max="13" width="11.75390625" style="122" hidden="1" customWidth="1"/>
    <col min="14" max="14" width="15.375" style="122" customWidth="1"/>
    <col min="15" max="15" width="17.125" style="122" customWidth="1"/>
    <col min="16" max="16" width="16.25390625" style="122" hidden="1" customWidth="1"/>
    <col min="17" max="17" width="13.00390625" style="122" hidden="1" customWidth="1"/>
    <col min="18" max="18" width="16.75390625" style="123" customWidth="1"/>
    <col min="19" max="19" width="18.00390625" style="122" customWidth="1"/>
    <col min="20" max="20" width="12.75390625" style="122" hidden="1" customWidth="1"/>
    <col min="21" max="21" width="16.125" style="122" customWidth="1"/>
    <col min="22" max="22" width="17.375" style="122" customWidth="1"/>
    <col min="23" max="23" width="5.00390625" style="122" hidden="1" customWidth="1"/>
    <col min="24" max="24" width="14.875" style="122" customWidth="1"/>
    <col min="25" max="25" width="15.75390625" style="122" customWidth="1"/>
    <col min="26" max="26" width="14.75390625" style="122" customWidth="1"/>
    <col min="27" max="27" width="18.125" style="122" customWidth="1"/>
    <col min="28" max="28" width="15.625" style="122" customWidth="1"/>
    <col min="29" max="29" width="16.75390625" style="123" customWidth="1"/>
    <col min="30" max="30" width="11.75390625" style="123" hidden="1" customWidth="1"/>
    <col min="31" max="31" width="19.75390625" style="124" customWidth="1"/>
    <col min="32" max="32" width="24.625" style="122" customWidth="1"/>
    <col min="33" max="33" width="18.75390625" style="122" customWidth="1"/>
    <col min="34" max="34" width="16.125" style="122" customWidth="1"/>
    <col min="35" max="35" width="18.25390625" style="122" customWidth="1"/>
    <col min="36" max="36" width="16.875" style="122" customWidth="1"/>
    <col min="37" max="48" width="10.00390625" style="122" customWidth="1"/>
    <col min="49" max="16384" width="9.75390625" style="122" customWidth="1"/>
  </cols>
  <sheetData>
    <row r="1" spans="1:31" s="131" customFormat="1" ht="243.75" customHeight="1">
      <c r="A1" s="50" t="s">
        <v>228</v>
      </c>
      <c r="B1" s="50" t="s">
        <v>229</v>
      </c>
      <c r="C1" s="127" t="s">
        <v>306</v>
      </c>
      <c r="D1" s="128" t="s">
        <v>282</v>
      </c>
      <c r="E1" s="127" t="s">
        <v>353</v>
      </c>
      <c r="F1" s="127" t="s">
        <v>304</v>
      </c>
      <c r="G1" s="127" t="s">
        <v>76</v>
      </c>
      <c r="H1" s="127" t="s">
        <v>77</v>
      </c>
      <c r="I1" s="127" t="s">
        <v>305</v>
      </c>
      <c r="J1" s="127" t="s">
        <v>226</v>
      </c>
      <c r="K1" s="129" t="s">
        <v>10</v>
      </c>
      <c r="L1" s="127" t="s">
        <v>244</v>
      </c>
      <c r="M1" s="127" t="s">
        <v>283</v>
      </c>
      <c r="N1" s="127" t="s">
        <v>8</v>
      </c>
      <c r="O1" s="127" t="s">
        <v>81</v>
      </c>
      <c r="P1" s="127" t="s">
        <v>161</v>
      </c>
      <c r="Q1" s="74" t="s">
        <v>238</v>
      </c>
      <c r="R1" s="128" t="s">
        <v>240</v>
      </c>
      <c r="S1" s="127" t="s">
        <v>189</v>
      </c>
      <c r="T1" s="127" t="s">
        <v>82</v>
      </c>
      <c r="U1" s="127" t="s">
        <v>83</v>
      </c>
      <c r="V1" s="127" t="s">
        <v>84</v>
      </c>
      <c r="W1" s="127" t="s">
        <v>46</v>
      </c>
      <c r="X1" s="127" t="s">
        <v>366</v>
      </c>
      <c r="Y1" s="127" t="s">
        <v>85</v>
      </c>
      <c r="Z1" s="127" t="s">
        <v>86</v>
      </c>
      <c r="AA1" s="127" t="s">
        <v>110</v>
      </c>
      <c r="AB1" s="127" t="s">
        <v>47</v>
      </c>
      <c r="AC1" s="128" t="s">
        <v>243</v>
      </c>
      <c r="AD1" s="128" t="s">
        <v>376</v>
      </c>
      <c r="AE1" s="130" t="s">
        <v>291</v>
      </c>
    </row>
    <row r="2" spans="1:31" s="131" customFormat="1" ht="56.25" customHeight="1">
      <c r="A2" s="132"/>
      <c r="B2" s="132"/>
      <c r="C2" s="133"/>
      <c r="D2" s="134">
        <v>1110</v>
      </c>
      <c r="E2" s="135">
        <v>1120</v>
      </c>
      <c r="F2" s="135">
        <v>2210</v>
      </c>
      <c r="G2" s="135">
        <v>1133</v>
      </c>
      <c r="H2" s="135">
        <v>2240</v>
      </c>
      <c r="I2" s="135">
        <v>1161</v>
      </c>
      <c r="J2" s="135">
        <v>1165</v>
      </c>
      <c r="K2" s="135">
        <v>1172</v>
      </c>
      <c r="L2" s="135">
        <v>1139</v>
      </c>
      <c r="M2" s="135">
        <v>1165</v>
      </c>
      <c r="N2" s="135">
        <v>2282</v>
      </c>
      <c r="O2" s="135">
        <v>2610</v>
      </c>
      <c r="P2" s="135">
        <v>2620</v>
      </c>
      <c r="Q2" s="135">
        <v>2730</v>
      </c>
      <c r="R2" s="128">
        <v>2000</v>
      </c>
      <c r="S2" s="135">
        <v>3110</v>
      </c>
      <c r="T2" s="135">
        <v>3121</v>
      </c>
      <c r="U2" s="135">
        <v>3122</v>
      </c>
      <c r="V2" s="135">
        <v>3131</v>
      </c>
      <c r="W2" s="135">
        <v>2132</v>
      </c>
      <c r="X2" s="135">
        <v>3132</v>
      </c>
      <c r="Y2" s="135">
        <v>3141</v>
      </c>
      <c r="Z2" s="135">
        <v>3142</v>
      </c>
      <c r="AA2" s="135">
        <v>3210</v>
      </c>
      <c r="AB2" s="136">
        <v>3220</v>
      </c>
      <c r="AC2" s="128">
        <v>3000</v>
      </c>
      <c r="AD2" s="128">
        <v>3000</v>
      </c>
      <c r="AE2" s="137"/>
    </row>
    <row r="3" spans="1:31" s="131" customFormat="1" ht="24.75" customHeight="1">
      <c r="A3" s="368" t="s">
        <v>252</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row>
    <row r="4" spans="1:32" s="277" customFormat="1" ht="53.25" customHeight="1">
      <c r="A4" s="96" t="s">
        <v>245</v>
      </c>
      <c r="B4" s="96" t="s">
        <v>246</v>
      </c>
      <c r="C4" s="298" t="s">
        <v>364</v>
      </c>
      <c r="D4" s="127"/>
      <c r="E4" s="276"/>
      <c r="F4" s="290">
        <f aca="true" t="shared" si="0" ref="F4:Q4">SUM(F5)</f>
        <v>0</v>
      </c>
      <c r="G4" s="290">
        <f t="shared" si="0"/>
        <v>0</v>
      </c>
      <c r="H4" s="290">
        <f t="shared" si="0"/>
        <v>0</v>
      </c>
      <c r="I4" s="290">
        <f t="shared" si="0"/>
        <v>0</v>
      </c>
      <c r="J4" s="290">
        <f t="shared" si="0"/>
        <v>0</v>
      </c>
      <c r="K4" s="290">
        <f t="shared" si="0"/>
        <v>0</v>
      </c>
      <c r="L4" s="290">
        <f t="shared" si="0"/>
        <v>0</v>
      </c>
      <c r="M4" s="290">
        <f t="shared" si="0"/>
        <v>0</v>
      </c>
      <c r="N4" s="290">
        <f t="shared" si="0"/>
        <v>0</v>
      </c>
      <c r="O4" s="290">
        <f t="shared" si="0"/>
        <v>0</v>
      </c>
      <c r="P4" s="290">
        <f t="shared" si="0"/>
        <v>0</v>
      </c>
      <c r="Q4" s="290">
        <f t="shared" si="0"/>
        <v>0</v>
      </c>
      <c r="R4" s="291">
        <f aca="true" t="shared" si="1" ref="R4:R11">SUM(D4:O4)</f>
        <v>0</v>
      </c>
      <c r="S4" s="318">
        <f>SUM(S5:S9)</f>
        <v>3</v>
      </c>
      <c r="T4" s="290">
        <f aca="true" t="shared" si="2" ref="T4:AB4">SUM(T5)</f>
        <v>0</v>
      </c>
      <c r="U4" s="290">
        <f t="shared" si="2"/>
        <v>0</v>
      </c>
      <c r="V4" s="290">
        <f t="shared" si="2"/>
        <v>0</v>
      </c>
      <c r="W4" s="290">
        <f t="shared" si="2"/>
        <v>0</v>
      </c>
      <c r="X4" s="273">
        <f t="shared" si="2"/>
        <v>0</v>
      </c>
      <c r="Y4" s="290">
        <f t="shared" si="2"/>
        <v>0</v>
      </c>
      <c r="Z4" s="290">
        <f t="shared" si="2"/>
        <v>0</v>
      </c>
      <c r="AA4" s="290">
        <f t="shared" si="2"/>
        <v>0</v>
      </c>
      <c r="AB4" s="290">
        <f t="shared" si="2"/>
        <v>0</v>
      </c>
      <c r="AC4" s="181">
        <f aca="true" t="shared" si="3" ref="AC4:AC24">SUM(S4:AB4)</f>
        <v>3</v>
      </c>
      <c r="AD4" s="292"/>
      <c r="AE4" s="181">
        <f>R4+AC4</f>
        <v>3</v>
      </c>
      <c r="AF4" s="305">
        <f>SUM(AE5:AE9)</f>
        <v>3</v>
      </c>
    </row>
    <row r="5" spans="1:31" ht="71.25" customHeight="1" hidden="1">
      <c r="A5" s="50" t="s">
        <v>245</v>
      </c>
      <c r="B5" s="50" t="s">
        <v>246</v>
      </c>
      <c r="C5" s="138" t="s">
        <v>180</v>
      </c>
      <c r="D5" s="139"/>
      <c r="E5" s="140"/>
      <c r="F5" s="140"/>
      <c r="G5" s="140"/>
      <c r="H5" s="144"/>
      <c r="I5" s="144"/>
      <c r="J5" s="144"/>
      <c r="K5" s="144"/>
      <c r="L5" s="144"/>
      <c r="M5" s="144"/>
      <c r="N5" s="144"/>
      <c r="O5" s="144"/>
      <c r="P5" s="144"/>
      <c r="Q5" s="144"/>
      <c r="R5" s="228">
        <f t="shared" si="1"/>
        <v>0</v>
      </c>
      <c r="S5" s="54"/>
      <c r="T5" s="145"/>
      <c r="U5" s="145"/>
      <c r="V5" s="145"/>
      <c r="W5" s="145"/>
      <c r="X5" s="297"/>
      <c r="Y5" s="145"/>
      <c r="Z5" s="145"/>
      <c r="AA5" s="145"/>
      <c r="AB5" s="145"/>
      <c r="AC5" s="254">
        <f t="shared" si="3"/>
        <v>0</v>
      </c>
      <c r="AD5" s="254"/>
      <c r="AE5" s="142">
        <f aca="true" t="shared" si="4" ref="AE5:AE48">R5+AC5</f>
        <v>0</v>
      </c>
    </row>
    <row r="6" spans="1:31" ht="57.75" customHeight="1">
      <c r="A6" s="32" t="s">
        <v>260</v>
      </c>
      <c r="B6" s="32" t="s">
        <v>246</v>
      </c>
      <c r="C6" s="48" t="s">
        <v>412</v>
      </c>
      <c r="D6" s="139"/>
      <c r="E6" s="140"/>
      <c r="F6" s="140"/>
      <c r="G6" s="140"/>
      <c r="H6" s="144"/>
      <c r="I6" s="144"/>
      <c r="J6" s="144"/>
      <c r="K6" s="144"/>
      <c r="L6" s="144"/>
      <c r="M6" s="144"/>
      <c r="N6" s="144"/>
      <c r="O6" s="144"/>
      <c r="P6" s="144"/>
      <c r="Q6" s="144"/>
      <c r="R6" s="228"/>
      <c r="S6" s="54">
        <v>3</v>
      </c>
      <c r="T6" s="145"/>
      <c r="U6" s="145"/>
      <c r="V6" s="145"/>
      <c r="W6" s="145"/>
      <c r="X6" s="297"/>
      <c r="Y6" s="145"/>
      <c r="Z6" s="145"/>
      <c r="AA6" s="145"/>
      <c r="AB6" s="145"/>
      <c r="AC6" s="254">
        <f>SUM(S6:AB6)</f>
        <v>3</v>
      </c>
      <c r="AD6" s="254"/>
      <c r="AE6" s="142">
        <f>R6+AC6</f>
        <v>3</v>
      </c>
    </row>
    <row r="7" spans="1:31" ht="42" customHeight="1">
      <c r="A7" s="32" t="s">
        <v>245</v>
      </c>
      <c r="B7" s="32" t="s">
        <v>246</v>
      </c>
      <c r="C7" s="48" t="s">
        <v>414</v>
      </c>
      <c r="D7" s="139"/>
      <c r="E7" s="140"/>
      <c r="F7" s="140"/>
      <c r="G7" s="140"/>
      <c r="H7" s="144"/>
      <c r="I7" s="144"/>
      <c r="J7" s="144"/>
      <c r="K7" s="144"/>
      <c r="L7" s="144"/>
      <c r="M7" s="144"/>
      <c r="N7" s="144"/>
      <c r="O7" s="144"/>
      <c r="P7" s="144"/>
      <c r="Q7" s="144"/>
      <c r="R7" s="228">
        <f t="shared" si="1"/>
        <v>0</v>
      </c>
      <c r="S7" s="54"/>
      <c r="T7" s="145"/>
      <c r="U7" s="145"/>
      <c r="V7" s="145"/>
      <c r="W7" s="145"/>
      <c r="X7" s="145"/>
      <c r="Y7" s="145"/>
      <c r="Z7" s="145"/>
      <c r="AA7" s="145"/>
      <c r="AB7" s="145"/>
      <c r="AC7" s="254">
        <f>SUM(S7:AB7)</f>
        <v>0</v>
      </c>
      <c r="AD7" s="254"/>
      <c r="AE7" s="142">
        <f t="shared" si="4"/>
        <v>0</v>
      </c>
    </row>
    <row r="8" spans="1:31" ht="41.25" customHeight="1" hidden="1">
      <c r="A8" s="50" t="s">
        <v>245</v>
      </c>
      <c r="B8" s="50" t="s">
        <v>246</v>
      </c>
      <c r="C8" s="48" t="s">
        <v>415</v>
      </c>
      <c r="D8" s="139"/>
      <c r="E8" s="140"/>
      <c r="F8" s="140"/>
      <c r="G8" s="140"/>
      <c r="H8" s="144"/>
      <c r="I8" s="144"/>
      <c r="J8" s="144"/>
      <c r="K8" s="144"/>
      <c r="L8" s="144"/>
      <c r="M8" s="144"/>
      <c r="N8" s="144"/>
      <c r="O8" s="144"/>
      <c r="P8" s="144"/>
      <c r="Q8" s="144"/>
      <c r="R8" s="228">
        <f t="shared" si="1"/>
        <v>0</v>
      </c>
      <c r="S8" s="54"/>
      <c r="T8" s="145"/>
      <c r="U8" s="145"/>
      <c r="V8" s="145"/>
      <c r="W8" s="145"/>
      <c r="X8" s="145"/>
      <c r="Y8" s="145"/>
      <c r="Z8" s="145"/>
      <c r="AA8" s="145"/>
      <c r="AB8" s="145"/>
      <c r="AC8" s="254">
        <f t="shared" si="3"/>
        <v>0</v>
      </c>
      <c r="AD8" s="254"/>
      <c r="AE8" s="142">
        <f t="shared" si="4"/>
        <v>0</v>
      </c>
    </row>
    <row r="9" spans="1:31" ht="67.5" customHeight="1" hidden="1">
      <c r="A9" s="50" t="s">
        <v>245</v>
      </c>
      <c r="B9" s="50" t="s">
        <v>246</v>
      </c>
      <c r="C9" s="48" t="s">
        <v>373</v>
      </c>
      <c r="D9" s="139"/>
      <c r="E9" s="140"/>
      <c r="F9" s="140"/>
      <c r="G9" s="140"/>
      <c r="H9" s="144"/>
      <c r="I9" s="144"/>
      <c r="J9" s="144"/>
      <c r="K9" s="144"/>
      <c r="L9" s="144"/>
      <c r="M9" s="144"/>
      <c r="N9" s="144"/>
      <c r="O9" s="144"/>
      <c r="P9" s="144"/>
      <c r="Q9" s="144"/>
      <c r="R9" s="228">
        <f t="shared" si="1"/>
        <v>0</v>
      </c>
      <c r="S9" s="54"/>
      <c r="T9" s="145"/>
      <c r="U9" s="145"/>
      <c r="V9" s="145"/>
      <c r="W9" s="145"/>
      <c r="X9" s="145"/>
      <c r="Y9" s="145"/>
      <c r="Z9" s="145"/>
      <c r="AA9" s="145"/>
      <c r="AB9" s="145"/>
      <c r="AC9" s="254">
        <f t="shared" si="3"/>
        <v>0</v>
      </c>
      <c r="AD9" s="254"/>
      <c r="AE9" s="142">
        <f t="shared" si="4"/>
        <v>0</v>
      </c>
    </row>
    <row r="10" spans="1:31" ht="48.75" customHeight="1" hidden="1">
      <c r="A10" s="32" t="s">
        <v>245</v>
      </c>
      <c r="B10" s="32" t="s">
        <v>246</v>
      </c>
      <c r="C10" s="48" t="s">
        <v>368</v>
      </c>
      <c r="D10" s="139"/>
      <c r="E10" s="140"/>
      <c r="F10" s="140"/>
      <c r="G10" s="140"/>
      <c r="H10" s="144"/>
      <c r="I10" s="144"/>
      <c r="J10" s="144"/>
      <c r="K10" s="144"/>
      <c r="L10" s="144"/>
      <c r="M10" s="144"/>
      <c r="N10" s="144"/>
      <c r="O10" s="144"/>
      <c r="P10" s="144"/>
      <c r="Q10" s="144"/>
      <c r="R10" s="228">
        <f t="shared" si="1"/>
        <v>0</v>
      </c>
      <c r="S10" s="54"/>
      <c r="T10" s="145"/>
      <c r="U10" s="145"/>
      <c r="V10" s="145"/>
      <c r="W10" s="145"/>
      <c r="X10" s="145"/>
      <c r="Y10" s="145"/>
      <c r="Z10" s="145"/>
      <c r="AA10" s="145"/>
      <c r="AB10" s="145"/>
      <c r="AC10" s="254">
        <f>SUM(S10:AB10)</f>
        <v>0</v>
      </c>
      <c r="AD10" s="254"/>
      <c r="AE10" s="142">
        <f t="shared" si="4"/>
        <v>0</v>
      </c>
    </row>
    <row r="11" spans="1:31" ht="44.25" customHeight="1" hidden="1">
      <c r="A11" s="50" t="s">
        <v>245</v>
      </c>
      <c r="B11" s="50" t="s">
        <v>246</v>
      </c>
      <c r="C11" s="143" t="s">
        <v>97</v>
      </c>
      <c r="D11" s="139"/>
      <c r="E11" s="144"/>
      <c r="F11" s="144"/>
      <c r="G11" s="144"/>
      <c r="H11" s="224"/>
      <c r="I11" s="224"/>
      <c r="J11" s="224"/>
      <c r="K11" s="224"/>
      <c r="L11" s="224"/>
      <c r="M11" s="224"/>
      <c r="N11" s="224"/>
      <c r="O11" s="224"/>
      <c r="P11" s="224"/>
      <c r="Q11" s="224"/>
      <c r="R11" s="141">
        <f t="shared" si="1"/>
        <v>0</v>
      </c>
      <c r="S11" s="142"/>
      <c r="T11" s="227"/>
      <c r="U11" s="227"/>
      <c r="V11" s="227"/>
      <c r="W11" s="227"/>
      <c r="X11" s="227"/>
      <c r="Y11" s="227"/>
      <c r="Z11" s="227"/>
      <c r="AA11" s="227"/>
      <c r="AB11" s="227"/>
      <c r="AC11" s="254">
        <f t="shared" si="3"/>
        <v>0</v>
      </c>
      <c r="AD11" s="254"/>
      <c r="AE11" s="142">
        <f t="shared" si="4"/>
        <v>0</v>
      </c>
    </row>
    <row r="12" spans="1:32" ht="42.75" customHeight="1" hidden="1">
      <c r="A12" s="96" t="s">
        <v>44</v>
      </c>
      <c r="B12" s="370" t="s">
        <v>43</v>
      </c>
      <c r="C12" s="371"/>
      <c r="D12" s="148"/>
      <c r="E12" s="51"/>
      <c r="F12" s="92">
        <f>SUM(F13)</f>
        <v>0</v>
      </c>
      <c r="G12" s="92">
        <f>SUM(G13)</f>
        <v>0</v>
      </c>
      <c r="H12" s="92">
        <f>SUM(H13)</f>
        <v>0</v>
      </c>
      <c r="I12" s="92">
        <f aca="true" t="shared" si="5" ref="I12:T12">SUM(I13)</f>
        <v>0</v>
      </c>
      <c r="J12" s="92">
        <f t="shared" si="5"/>
        <v>0</v>
      </c>
      <c r="K12" s="92">
        <f t="shared" si="5"/>
        <v>0</v>
      </c>
      <c r="L12" s="92">
        <f t="shared" si="5"/>
        <v>0</v>
      </c>
      <c r="M12" s="92">
        <f t="shared" si="5"/>
        <v>0</v>
      </c>
      <c r="N12" s="92">
        <f t="shared" si="5"/>
        <v>0</v>
      </c>
      <c r="O12" s="92">
        <f t="shared" si="5"/>
        <v>0</v>
      </c>
      <c r="P12" s="92">
        <f t="shared" si="5"/>
        <v>0</v>
      </c>
      <c r="Q12" s="92">
        <f t="shared" si="5"/>
        <v>0</v>
      </c>
      <c r="R12" s="92">
        <f t="shared" si="5"/>
        <v>0</v>
      </c>
      <c r="S12" s="92">
        <f t="shared" si="5"/>
        <v>0</v>
      </c>
      <c r="T12" s="92">
        <f t="shared" si="5"/>
        <v>0</v>
      </c>
      <c r="U12" s="288">
        <f>SUM(U13:U14)</f>
        <v>0</v>
      </c>
      <c r="V12" s="92">
        <f aca="true" t="shared" si="6" ref="V12:AB12">SUM(V13:V14)</f>
        <v>0</v>
      </c>
      <c r="W12" s="92">
        <f t="shared" si="6"/>
        <v>0</v>
      </c>
      <c r="X12" s="92">
        <f t="shared" si="6"/>
        <v>0</v>
      </c>
      <c r="Y12" s="92">
        <f t="shared" si="6"/>
        <v>0</v>
      </c>
      <c r="Z12" s="92">
        <f t="shared" si="6"/>
        <v>0</v>
      </c>
      <c r="AA12" s="92">
        <f t="shared" si="6"/>
        <v>0</v>
      </c>
      <c r="AB12" s="92">
        <f t="shared" si="6"/>
        <v>0</v>
      </c>
      <c r="AC12" s="286">
        <f>SUM(S12:AB12)</f>
        <v>0</v>
      </c>
      <c r="AD12" s="286"/>
      <c r="AE12" s="286">
        <f>R12+AC12</f>
        <v>0</v>
      </c>
      <c r="AF12" s="153"/>
    </row>
    <row r="13" spans="1:32" ht="131.25" customHeight="1" hidden="1">
      <c r="A13" s="32" t="s">
        <v>257</v>
      </c>
      <c r="B13" s="32" t="s">
        <v>258</v>
      </c>
      <c r="C13" s="48" t="s">
        <v>78</v>
      </c>
      <c r="D13" s="148"/>
      <c r="E13" s="51"/>
      <c r="F13" s="51"/>
      <c r="G13" s="51"/>
      <c r="H13" s="150"/>
      <c r="I13" s="150"/>
      <c r="J13" s="150"/>
      <c r="K13" s="150"/>
      <c r="L13" s="150"/>
      <c r="M13" s="150"/>
      <c r="N13" s="150"/>
      <c r="O13" s="150"/>
      <c r="P13" s="223"/>
      <c r="Q13" s="223"/>
      <c r="R13" s="151">
        <f aca="true" t="shared" si="7" ref="R13:R25">SUM(D13:O13)</f>
        <v>0</v>
      </c>
      <c r="S13" s="150"/>
      <c r="T13" s="150"/>
      <c r="U13" s="150"/>
      <c r="V13" s="150"/>
      <c r="W13" s="150"/>
      <c r="X13" s="150"/>
      <c r="Y13" s="150"/>
      <c r="Z13" s="150"/>
      <c r="AA13" s="150"/>
      <c r="AB13" s="150"/>
      <c r="AC13" s="215">
        <f>SUM(S13:AB13)</f>
        <v>0</v>
      </c>
      <c r="AD13" s="151"/>
      <c r="AE13" s="152">
        <f>R13+AC13</f>
        <v>0</v>
      </c>
      <c r="AF13" s="153"/>
    </row>
    <row r="14" spans="1:32" s="221" customFormat="1" ht="184.5" customHeight="1" hidden="1">
      <c r="A14" s="32" t="s">
        <v>257</v>
      </c>
      <c r="B14" s="32" t="s">
        <v>258</v>
      </c>
      <c r="C14" s="222" t="s">
        <v>38</v>
      </c>
      <c r="D14" s="51"/>
      <c r="E14" s="51"/>
      <c r="F14" s="51"/>
      <c r="G14" s="51"/>
      <c r="H14" s="150"/>
      <c r="I14" s="150"/>
      <c r="J14" s="150"/>
      <c r="K14" s="150"/>
      <c r="L14" s="150"/>
      <c r="M14" s="150"/>
      <c r="N14" s="150"/>
      <c r="O14" s="150"/>
      <c r="P14" s="223"/>
      <c r="Q14" s="223"/>
      <c r="R14" s="263">
        <f>SUM(D14:O14)</f>
        <v>0</v>
      </c>
      <c r="S14" s="150"/>
      <c r="T14" s="150"/>
      <c r="U14" s="149"/>
      <c r="V14" s="149"/>
      <c r="W14" s="149"/>
      <c r="X14" s="149"/>
      <c r="Y14" s="149"/>
      <c r="Z14" s="149"/>
      <c r="AA14" s="150"/>
      <c r="AB14" s="150"/>
      <c r="AC14" s="262">
        <f>SUM(S14:AB14)</f>
        <v>0</v>
      </c>
      <c r="AD14" s="150"/>
      <c r="AE14" s="264">
        <f>R14+AC14</f>
        <v>0</v>
      </c>
      <c r="AF14" s="220"/>
    </row>
    <row r="15" spans="1:33" s="147" customFormat="1" ht="32.25" customHeight="1">
      <c r="A15" s="96" t="s">
        <v>205</v>
      </c>
      <c r="B15" s="370" t="s">
        <v>206</v>
      </c>
      <c r="C15" s="371"/>
      <c r="D15" s="146">
        <f aca="true" t="shared" si="8" ref="D15:K15">SUM(D16:D24)</f>
        <v>0</v>
      </c>
      <c r="E15" s="146">
        <f t="shared" si="8"/>
        <v>0</v>
      </c>
      <c r="F15" s="289">
        <f t="shared" si="8"/>
        <v>0</v>
      </c>
      <c r="G15" s="289">
        <f t="shared" si="8"/>
        <v>0</v>
      </c>
      <c r="H15" s="289">
        <f>SUM(H16:H24)</f>
        <v>0</v>
      </c>
      <c r="I15" s="289">
        <f t="shared" si="8"/>
        <v>0</v>
      </c>
      <c r="J15" s="289">
        <f t="shared" si="8"/>
        <v>0</v>
      </c>
      <c r="K15" s="289">
        <f t="shared" si="8"/>
        <v>0</v>
      </c>
      <c r="L15" s="289"/>
      <c r="M15" s="289">
        <f>SUM(M16:M24)</f>
        <v>0</v>
      </c>
      <c r="N15" s="289">
        <f>SUM(N16:N24)</f>
        <v>0</v>
      </c>
      <c r="O15" s="289">
        <f>SUM(O16:O24)</f>
        <v>0</v>
      </c>
      <c r="P15" s="289">
        <f>SUM(P16:P24)</f>
        <v>0</v>
      </c>
      <c r="Q15" s="289">
        <f>SUM(Q16:Q24)</f>
        <v>0</v>
      </c>
      <c r="R15" s="287">
        <f t="shared" si="7"/>
        <v>0</v>
      </c>
      <c r="S15" s="285">
        <f>SUM(S16:S24)</f>
        <v>0</v>
      </c>
      <c r="T15" s="289"/>
      <c r="U15" s="289">
        <f aca="true" t="shared" si="9" ref="U15:AB15">SUM(U16:U25)</f>
        <v>0</v>
      </c>
      <c r="V15" s="289">
        <f t="shared" si="9"/>
        <v>0</v>
      </c>
      <c r="W15" s="289">
        <f t="shared" si="9"/>
        <v>0</v>
      </c>
      <c r="X15" s="289">
        <f t="shared" si="9"/>
        <v>-64.69999999999999</v>
      </c>
      <c r="Y15" s="289">
        <f t="shared" si="9"/>
        <v>0</v>
      </c>
      <c r="Z15" s="289">
        <f t="shared" si="9"/>
        <v>0</v>
      </c>
      <c r="AA15" s="289">
        <f t="shared" si="9"/>
        <v>0</v>
      </c>
      <c r="AB15" s="289">
        <f t="shared" si="9"/>
        <v>0</v>
      </c>
      <c r="AC15" s="282">
        <f>SUM(S15:AB15)</f>
        <v>-64.69999999999999</v>
      </c>
      <c r="AD15" s="287"/>
      <c r="AE15" s="282">
        <f>R15+AC15</f>
        <v>-64.69999999999999</v>
      </c>
      <c r="AF15" s="250">
        <f>AE15-AE17-4.995+5.85101</f>
        <v>-63.84398999999999</v>
      </c>
      <c r="AG15" s="250"/>
    </row>
    <row r="16" spans="1:32" ht="36" customHeight="1">
      <c r="A16" s="50" t="s">
        <v>294</v>
      </c>
      <c r="B16" s="50" t="s">
        <v>307</v>
      </c>
      <c r="C16" s="48" t="s">
        <v>387</v>
      </c>
      <c r="D16" s="148"/>
      <c r="E16" s="51"/>
      <c r="F16" s="54"/>
      <c r="G16" s="149"/>
      <c r="H16" s="150"/>
      <c r="I16" s="150"/>
      <c r="J16" s="150"/>
      <c r="K16" s="150"/>
      <c r="L16" s="150"/>
      <c r="M16" s="150"/>
      <c r="N16" s="150"/>
      <c r="O16" s="150"/>
      <c r="P16" s="223"/>
      <c r="Q16" s="223"/>
      <c r="R16" s="151">
        <f t="shared" si="7"/>
        <v>0</v>
      </c>
      <c r="S16" s="158"/>
      <c r="T16" s="150"/>
      <c r="U16" s="150"/>
      <c r="V16" s="150"/>
      <c r="W16" s="150"/>
      <c r="X16" s="150">
        <f>-43.3</f>
        <v>-43.3</v>
      </c>
      <c r="Y16" s="150"/>
      <c r="Z16" s="150"/>
      <c r="AA16" s="150"/>
      <c r="AB16" s="150"/>
      <c r="AC16" s="215">
        <f t="shared" si="3"/>
        <v>-43.3</v>
      </c>
      <c r="AD16" s="151"/>
      <c r="AE16" s="152">
        <f t="shared" si="4"/>
        <v>-43.3</v>
      </c>
      <c r="AF16" s="153"/>
    </row>
    <row r="17" spans="1:32" ht="54" customHeight="1" hidden="1">
      <c r="A17" s="50" t="s">
        <v>294</v>
      </c>
      <c r="B17" s="50" t="s">
        <v>307</v>
      </c>
      <c r="C17" s="48" t="s">
        <v>345</v>
      </c>
      <c r="D17" s="148"/>
      <c r="E17" s="51"/>
      <c r="F17" s="54"/>
      <c r="G17" s="149"/>
      <c r="H17" s="150"/>
      <c r="I17" s="150"/>
      <c r="J17" s="150"/>
      <c r="K17" s="150"/>
      <c r="L17" s="150"/>
      <c r="M17" s="150"/>
      <c r="N17" s="150"/>
      <c r="O17" s="150"/>
      <c r="P17" s="223"/>
      <c r="Q17" s="223"/>
      <c r="R17" s="151">
        <f t="shared" si="7"/>
        <v>0</v>
      </c>
      <c r="S17" s="158"/>
      <c r="T17" s="150"/>
      <c r="U17" s="150"/>
      <c r="V17" s="150"/>
      <c r="W17" s="150"/>
      <c r="X17" s="158"/>
      <c r="Y17" s="150"/>
      <c r="Z17" s="150"/>
      <c r="AA17" s="150"/>
      <c r="AB17" s="150"/>
      <c r="AC17" s="215">
        <f>SUM(S17:AB17)</f>
        <v>0</v>
      </c>
      <c r="AD17" s="151"/>
      <c r="AE17" s="152">
        <f t="shared" si="4"/>
        <v>0</v>
      </c>
      <c r="AF17" s="173">
        <f>AE17+5.85101+4.995</f>
        <v>10.84601</v>
      </c>
    </row>
    <row r="18" spans="1:32" ht="100.5" customHeight="1" hidden="1">
      <c r="A18" s="50" t="s">
        <v>294</v>
      </c>
      <c r="B18" s="50" t="s">
        <v>307</v>
      </c>
      <c r="C18" s="48" t="s">
        <v>394</v>
      </c>
      <c r="D18" s="148"/>
      <c r="E18" s="51"/>
      <c r="F18" s="54"/>
      <c r="G18" s="149"/>
      <c r="H18" s="150"/>
      <c r="I18" s="150"/>
      <c r="J18" s="150"/>
      <c r="K18" s="150"/>
      <c r="L18" s="150"/>
      <c r="M18" s="150"/>
      <c r="N18" s="150"/>
      <c r="O18" s="150"/>
      <c r="P18" s="223"/>
      <c r="Q18" s="223"/>
      <c r="R18" s="151">
        <f t="shared" si="7"/>
        <v>0</v>
      </c>
      <c r="S18" s="158"/>
      <c r="T18" s="150"/>
      <c r="U18" s="150"/>
      <c r="V18" s="150"/>
      <c r="W18" s="150"/>
      <c r="X18" s="158"/>
      <c r="Y18" s="150"/>
      <c r="Z18" s="150"/>
      <c r="AA18" s="150"/>
      <c r="AB18" s="150"/>
      <c r="AC18" s="215">
        <f>SUM(S18:AB18)</f>
        <v>0</v>
      </c>
      <c r="AD18" s="151"/>
      <c r="AE18" s="152">
        <f>R18+AC18</f>
        <v>0</v>
      </c>
      <c r="AF18" s="173"/>
    </row>
    <row r="19" spans="1:32" ht="69.75" customHeight="1">
      <c r="A19" s="50" t="s">
        <v>295</v>
      </c>
      <c r="B19" s="50" t="s">
        <v>308</v>
      </c>
      <c r="C19" s="48" t="s">
        <v>172</v>
      </c>
      <c r="D19" s="148"/>
      <c r="E19" s="51"/>
      <c r="F19" s="51"/>
      <c r="G19" s="51"/>
      <c r="H19" s="150"/>
      <c r="I19" s="150"/>
      <c r="J19" s="150"/>
      <c r="K19" s="150"/>
      <c r="L19" s="150"/>
      <c r="M19" s="150"/>
      <c r="N19" s="150"/>
      <c r="O19" s="150"/>
      <c r="P19" s="223"/>
      <c r="Q19" s="223"/>
      <c r="R19" s="151">
        <f t="shared" si="7"/>
        <v>0</v>
      </c>
      <c r="S19" s="158"/>
      <c r="T19" s="150"/>
      <c r="U19" s="150"/>
      <c r="V19" s="150"/>
      <c r="W19" s="150"/>
      <c r="X19" s="158">
        <f>-21.4</f>
        <v>-21.4</v>
      </c>
      <c r="Y19" s="158"/>
      <c r="Z19" s="158"/>
      <c r="AA19" s="150"/>
      <c r="AB19" s="150"/>
      <c r="AC19" s="215">
        <f t="shared" si="3"/>
        <v>-21.4</v>
      </c>
      <c r="AD19" s="151"/>
      <c r="AE19" s="152">
        <f t="shared" si="4"/>
        <v>-21.4</v>
      </c>
      <c r="AF19" s="173">
        <f>55.02-60.87101</f>
        <v>-5.851009999999995</v>
      </c>
    </row>
    <row r="20" spans="1:32" ht="148.5" customHeight="1" hidden="1">
      <c r="A20" s="50" t="s">
        <v>295</v>
      </c>
      <c r="B20" s="50" t="s">
        <v>308</v>
      </c>
      <c r="C20" s="48" t="s">
        <v>118</v>
      </c>
      <c r="D20" s="148"/>
      <c r="E20" s="51"/>
      <c r="F20" s="51"/>
      <c r="G20" s="51"/>
      <c r="H20" s="150"/>
      <c r="I20" s="150"/>
      <c r="J20" s="150"/>
      <c r="K20" s="150"/>
      <c r="L20" s="150"/>
      <c r="M20" s="150"/>
      <c r="N20" s="150"/>
      <c r="O20" s="150"/>
      <c r="P20" s="223"/>
      <c r="Q20" s="223"/>
      <c r="R20" s="151">
        <f t="shared" si="7"/>
        <v>0</v>
      </c>
      <c r="S20" s="150"/>
      <c r="T20" s="150"/>
      <c r="U20" s="150"/>
      <c r="V20" s="150"/>
      <c r="W20" s="150"/>
      <c r="X20" s="150"/>
      <c r="Y20" s="150"/>
      <c r="Z20" s="158"/>
      <c r="AA20" s="150"/>
      <c r="AB20" s="150"/>
      <c r="AC20" s="215">
        <f t="shared" si="3"/>
        <v>0</v>
      </c>
      <c r="AD20" s="151"/>
      <c r="AE20" s="152">
        <f t="shared" si="4"/>
        <v>0</v>
      </c>
      <c r="AF20" s="153"/>
    </row>
    <row r="21" spans="1:32" ht="43.5" customHeight="1" hidden="1">
      <c r="A21" s="32" t="s">
        <v>297</v>
      </c>
      <c r="B21" s="32" t="s">
        <v>310</v>
      </c>
      <c r="C21" s="48" t="s">
        <v>357</v>
      </c>
      <c r="D21" s="148"/>
      <c r="E21" s="51"/>
      <c r="F21" s="51"/>
      <c r="G21" s="51"/>
      <c r="H21" s="150"/>
      <c r="I21" s="150"/>
      <c r="J21" s="150"/>
      <c r="K21" s="150"/>
      <c r="L21" s="150"/>
      <c r="M21" s="150"/>
      <c r="N21" s="150"/>
      <c r="O21" s="150"/>
      <c r="P21" s="223"/>
      <c r="Q21" s="223"/>
      <c r="R21" s="151">
        <f t="shared" si="7"/>
        <v>0</v>
      </c>
      <c r="S21" s="150"/>
      <c r="T21" s="150"/>
      <c r="U21" s="150"/>
      <c r="V21" s="150"/>
      <c r="W21" s="150"/>
      <c r="X21" s="150"/>
      <c r="Y21" s="150"/>
      <c r="Z21" s="150"/>
      <c r="AA21" s="150"/>
      <c r="AB21" s="150"/>
      <c r="AC21" s="215">
        <f t="shared" si="3"/>
        <v>0</v>
      </c>
      <c r="AD21" s="151"/>
      <c r="AE21" s="152">
        <f t="shared" si="4"/>
        <v>0</v>
      </c>
      <c r="AF21" s="153"/>
    </row>
    <row r="22" spans="1:32" ht="56.25" customHeight="1" hidden="1">
      <c r="A22" s="32" t="s">
        <v>298</v>
      </c>
      <c r="B22" s="32" t="s">
        <v>310</v>
      </c>
      <c r="C22" s="48" t="s">
        <v>96</v>
      </c>
      <c r="D22" s="148"/>
      <c r="E22" s="51"/>
      <c r="F22" s="51"/>
      <c r="G22" s="51"/>
      <c r="H22" s="150"/>
      <c r="I22" s="150"/>
      <c r="J22" s="150"/>
      <c r="K22" s="150"/>
      <c r="L22" s="150"/>
      <c r="M22" s="150"/>
      <c r="N22" s="150"/>
      <c r="O22" s="150"/>
      <c r="P22" s="223"/>
      <c r="Q22" s="223"/>
      <c r="R22" s="151">
        <f t="shared" si="7"/>
        <v>0</v>
      </c>
      <c r="S22" s="150"/>
      <c r="T22" s="150"/>
      <c r="U22" s="150"/>
      <c r="V22" s="150"/>
      <c r="W22" s="150"/>
      <c r="X22" s="150"/>
      <c r="Y22" s="150"/>
      <c r="Z22" s="150"/>
      <c r="AA22" s="150"/>
      <c r="AB22" s="150"/>
      <c r="AC22" s="151">
        <f t="shared" si="3"/>
        <v>0</v>
      </c>
      <c r="AD22" s="151"/>
      <c r="AE22" s="152">
        <f t="shared" si="4"/>
        <v>0</v>
      </c>
      <c r="AF22" s="153"/>
    </row>
    <row r="23" spans="1:32" ht="48.75" customHeight="1" hidden="1">
      <c r="A23" s="50" t="s">
        <v>299</v>
      </c>
      <c r="B23" s="50" t="s">
        <v>310</v>
      </c>
      <c r="C23" s="48" t="s">
        <v>361</v>
      </c>
      <c r="D23" s="148"/>
      <c r="E23" s="51"/>
      <c r="F23" s="51"/>
      <c r="G23" s="51"/>
      <c r="H23" s="150"/>
      <c r="I23" s="150"/>
      <c r="J23" s="150"/>
      <c r="K23" s="150"/>
      <c r="L23" s="150"/>
      <c r="M23" s="150"/>
      <c r="N23" s="150"/>
      <c r="O23" s="150"/>
      <c r="P23" s="223"/>
      <c r="Q23" s="223"/>
      <c r="R23" s="151">
        <f t="shared" si="7"/>
        <v>0</v>
      </c>
      <c r="S23" s="150"/>
      <c r="T23" s="150"/>
      <c r="U23" s="150"/>
      <c r="V23" s="150"/>
      <c r="W23" s="150"/>
      <c r="X23" s="150"/>
      <c r="Y23" s="150"/>
      <c r="Z23" s="150"/>
      <c r="AA23" s="150"/>
      <c r="AB23" s="150"/>
      <c r="AC23" s="151">
        <f t="shared" si="3"/>
        <v>0</v>
      </c>
      <c r="AD23" s="151"/>
      <c r="AE23" s="152">
        <f t="shared" si="4"/>
        <v>0</v>
      </c>
      <c r="AF23" s="153"/>
    </row>
    <row r="24" spans="1:32" ht="41.25" customHeight="1" hidden="1">
      <c r="A24" s="50" t="s">
        <v>300</v>
      </c>
      <c r="B24" s="50" t="s">
        <v>310</v>
      </c>
      <c r="C24" s="154" t="s">
        <v>362</v>
      </c>
      <c r="D24" s="148"/>
      <c r="E24" s="51"/>
      <c r="F24" s="51"/>
      <c r="G24" s="51"/>
      <c r="H24" s="150"/>
      <c r="I24" s="150"/>
      <c r="J24" s="150"/>
      <c r="K24" s="150"/>
      <c r="L24" s="150"/>
      <c r="M24" s="150"/>
      <c r="N24" s="150"/>
      <c r="O24" s="150"/>
      <c r="P24" s="223"/>
      <c r="Q24" s="223"/>
      <c r="R24" s="151">
        <f t="shared" si="7"/>
        <v>0</v>
      </c>
      <c r="S24" s="150"/>
      <c r="T24" s="150"/>
      <c r="U24" s="150"/>
      <c r="V24" s="150"/>
      <c r="W24" s="150"/>
      <c r="X24" s="150"/>
      <c r="Y24" s="150"/>
      <c r="Z24" s="150"/>
      <c r="AA24" s="150"/>
      <c r="AB24" s="150"/>
      <c r="AC24" s="151">
        <f t="shared" si="3"/>
        <v>0</v>
      </c>
      <c r="AD24" s="151"/>
      <c r="AE24" s="152">
        <f t="shared" si="4"/>
        <v>0</v>
      </c>
      <c r="AF24" s="153"/>
    </row>
    <row r="25" spans="1:32" ht="96.75" customHeight="1" hidden="1">
      <c r="A25" s="32" t="s">
        <v>51</v>
      </c>
      <c r="B25" s="32" t="s">
        <v>310</v>
      </c>
      <c r="C25" s="48" t="s">
        <v>119</v>
      </c>
      <c r="D25" s="148"/>
      <c r="E25" s="51"/>
      <c r="F25" s="51"/>
      <c r="G25" s="51"/>
      <c r="H25" s="150"/>
      <c r="I25" s="150"/>
      <c r="J25" s="150"/>
      <c r="K25" s="150"/>
      <c r="L25" s="150"/>
      <c r="M25" s="150"/>
      <c r="N25" s="150"/>
      <c r="O25" s="150"/>
      <c r="P25" s="223"/>
      <c r="Q25" s="223"/>
      <c r="R25" s="151">
        <f t="shared" si="7"/>
        <v>0</v>
      </c>
      <c r="S25" s="150"/>
      <c r="T25" s="150"/>
      <c r="U25" s="150"/>
      <c r="V25" s="150"/>
      <c r="W25" s="150"/>
      <c r="X25" s="150"/>
      <c r="Y25" s="150"/>
      <c r="Z25" s="150"/>
      <c r="AA25" s="150"/>
      <c r="AB25" s="150"/>
      <c r="AC25" s="151">
        <f aca="true" t="shared" si="10" ref="AC25:AC34">SUM(S25:AB25)</f>
        <v>0</v>
      </c>
      <c r="AD25" s="151"/>
      <c r="AE25" s="152">
        <f aca="true" t="shared" si="11" ref="AE25:AE34">R25+AC25</f>
        <v>0</v>
      </c>
      <c r="AF25" s="153"/>
    </row>
    <row r="26" spans="1:32" ht="53.25" customHeight="1">
      <c r="A26" s="96" t="s">
        <v>207</v>
      </c>
      <c r="B26" s="370" t="s">
        <v>208</v>
      </c>
      <c r="C26" s="371"/>
      <c r="D26" s="148"/>
      <c r="E26" s="51"/>
      <c r="F26" s="285">
        <f>SUM(F27:F34)</f>
        <v>0</v>
      </c>
      <c r="G26" s="285">
        <f aca="true" t="shared" si="12" ref="G26:P26">SUM(G27:G34)</f>
        <v>0</v>
      </c>
      <c r="H26" s="285">
        <f t="shared" si="12"/>
        <v>0</v>
      </c>
      <c r="I26" s="285">
        <f t="shared" si="12"/>
        <v>0</v>
      </c>
      <c r="J26" s="285">
        <f t="shared" si="12"/>
        <v>0</v>
      </c>
      <c r="K26" s="285">
        <f t="shared" si="12"/>
        <v>0</v>
      </c>
      <c r="L26" s="285">
        <f t="shared" si="12"/>
        <v>0</v>
      </c>
      <c r="M26" s="285">
        <f t="shared" si="12"/>
        <v>0</v>
      </c>
      <c r="N26" s="285">
        <f t="shared" si="12"/>
        <v>0</v>
      </c>
      <c r="O26" s="285">
        <f t="shared" si="12"/>
        <v>0</v>
      </c>
      <c r="P26" s="285">
        <f t="shared" si="12"/>
        <v>0</v>
      </c>
      <c r="Q26" s="92">
        <f>SUM(Q28:Q30)</f>
        <v>0</v>
      </c>
      <c r="R26" s="278">
        <f>SUM(D26:Q26)</f>
        <v>0</v>
      </c>
      <c r="S26" s="279">
        <f>SUM(S27:S34)</f>
        <v>0</v>
      </c>
      <c r="T26" s="279">
        <f aca="true" t="shared" si="13" ref="T26:AA26">SUM(T27:T34)</f>
        <v>0</v>
      </c>
      <c r="U26" s="279">
        <f t="shared" si="13"/>
        <v>0</v>
      </c>
      <c r="V26" s="279">
        <f t="shared" si="13"/>
        <v>0</v>
      </c>
      <c r="W26" s="279">
        <f t="shared" si="13"/>
        <v>0</v>
      </c>
      <c r="X26" s="279">
        <f t="shared" si="13"/>
        <v>0</v>
      </c>
      <c r="Y26" s="279">
        <f t="shared" si="13"/>
        <v>0</v>
      </c>
      <c r="Z26" s="279">
        <f t="shared" si="13"/>
        <v>0</v>
      </c>
      <c r="AA26" s="279">
        <f t="shared" si="13"/>
        <v>0</v>
      </c>
      <c r="AB26" s="279">
        <f>SUM(AB27:AB34)</f>
        <v>-26.700000000000003</v>
      </c>
      <c r="AC26" s="286">
        <f t="shared" si="10"/>
        <v>-26.700000000000003</v>
      </c>
      <c r="AD26" s="286"/>
      <c r="AE26" s="286">
        <f t="shared" si="11"/>
        <v>-26.700000000000003</v>
      </c>
      <c r="AF26" s="303">
        <f>SUM(AE31:AE34)</f>
        <v>-26.700000000000003</v>
      </c>
    </row>
    <row r="27" spans="1:32" s="330" customFormat="1" ht="53.25" customHeight="1" hidden="1">
      <c r="A27" s="32" t="s">
        <v>253</v>
      </c>
      <c r="B27" s="32" t="s">
        <v>256</v>
      </c>
      <c r="C27" s="259" t="s">
        <v>58</v>
      </c>
      <c r="D27" s="51"/>
      <c r="E27" s="51"/>
      <c r="F27" s="326"/>
      <c r="G27" s="326"/>
      <c r="H27" s="326"/>
      <c r="I27" s="300"/>
      <c r="J27" s="300"/>
      <c r="K27" s="300"/>
      <c r="L27" s="300"/>
      <c r="M27" s="300"/>
      <c r="N27" s="300"/>
      <c r="O27" s="300"/>
      <c r="P27" s="327"/>
      <c r="Q27" s="327"/>
      <c r="R27" s="151">
        <f aca="true" t="shared" si="14" ref="R27:R34">SUM(D27:O27)</f>
        <v>0</v>
      </c>
      <c r="S27" s="328"/>
      <c r="T27" s="328"/>
      <c r="U27" s="328"/>
      <c r="V27" s="328"/>
      <c r="W27" s="328"/>
      <c r="X27" s="252"/>
      <c r="Y27" s="328"/>
      <c r="Z27" s="328"/>
      <c r="AA27" s="328"/>
      <c r="AB27" s="328"/>
      <c r="AC27" s="151">
        <f t="shared" si="10"/>
        <v>0</v>
      </c>
      <c r="AD27" s="223"/>
      <c r="AE27" s="215">
        <f>R27+AC27</f>
        <v>0</v>
      </c>
      <c r="AF27" s="329"/>
    </row>
    <row r="28" spans="1:32" ht="80.25" customHeight="1" hidden="1">
      <c r="A28" s="32" t="s">
        <v>254</v>
      </c>
      <c r="B28" s="32" t="s">
        <v>247</v>
      </c>
      <c r="C28" s="259" t="s">
        <v>33</v>
      </c>
      <c r="D28" s="148"/>
      <c r="E28" s="51"/>
      <c r="F28" s="51"/>
      <c r="G28" s="51"/>
      <c r="H28" s="150"/>
      <c r="I28" s="150"/>
      <c r="J28" s="150"/>
      <c r="K28" s="150"/>
      <c r="L28" s="150"/>
      <c r="M28" s="150"/>
      <c r="N28" s="150"/>
      <c r="O28" s="150"/>
      <c r="P28" s="223"/>
      <c r="Q28" s="223"/>
      <c r="R28" s="151">
        <f t="shared" si="14"/>
        <v>0</v>
      </c>
      <c r="S28" s="150"/>
      <c r="T28" s="150"/>
      <c r="U28" s="150"/>
      <c r="V28" s="150"/>
      <c r="W28" s="150"/>
      <c r="X28" s="150"/>
      <c r="Y28" s="150"/>
      <c r="Z28" s="150"/>
      <c r="AA28" s="150"/>
      <c r="AB28" s="150"/>
      <c r="AC28" s="151">
        <f t="shared" si="10"/>
        <v>0</v>
      </c>
      <c r="AD28" s="223"/>
      <c r="AE28" s="215">
        <f>R28+AC28</f>
        <v>0</v>
      </c>
      <c r="AF28" s="153"/>
    </row>
    <row r="29" spans="1:32" ht="80.25" customHeight="1" hidden="1">
      <c r="A29" s="32" t="s">
        <v>73</v>
      </c>
      <c r="B29" s="32" t="s">
        <v>250</v>
      </c>
      <c r="C29" s="259" t="s">
        <v>395</v>
      </c>
      <c r="D29" s="148"/>
      <c r="E29" s="51"/>
      <c r="F29" s="252"/>
      <c r="G29" s="51"/>
      <c r="H29" s="150"/>
      <c r="I29" s="150"/>
      <c r="J29" s="150"/>
      <c r="K29" s="150"/>
      <c r="L29" s="150"/>
      <c r="M29" s="150"/>
      <c r="N29" s="150"/>
      <c r="O29" s="150"/>
      <c r="P29" s="223"/>
      <c r="Q29" s="223"/>
      <c r="R29" s="151">
        <f t="shared" si="14"/>
        <v>0</v>
      </c>
      <c r="S29" s="150"/>
      <c r="T29" s="150"/>
      <c r="U29" s="150"/>
      <c r="V29" s="150"/>
      <c r="W29" s="150"/>
      <c r="X29" s="150"/>
      <c r="Y29" s="150"/>
      <c r="Z29" s="150"/>
      <c r="AA29" s="150"/>
      <c r="AB29" s="150"/>
      <c r="AC29" s="151">
        <f t="shared" si="10"/>
        <v>0</v>
      </c>
      <c r="AD29" s="223"/>
      <c r="AE29" s="215">
        <f>R29+AC29</f>
        <v>0</v>
      </c>
      <c r="AF29" s="153"/>
    </row>
    <row r="30" spans="1:32" s="125" customFormat="1" ht="111" customHeight="1" hidden="1">
      <c r="A30" s="32" t="s">
        <v>12</v>
      </c>
      <c r="B30" s="32" t="s">
        <v>248</v>
      </c>
      <c r="C30" s="48" t="s">
        <v>91</v>
      </c>
      <c r="D30" s="51"/>
      <c r="E30" s="51"/>
      <c r="F30" s="51"/>
      <c r="G30" s="51"/>
      <c r="H30" s="150"/>
      <c r="I30" s="150"/>
      <c r="J30" s="150"/>
      <c r="K30" s="150"/>
      <c r="L30" s="150"/>
      <c r="M30" s="150"/>
      <c r="N30" s="150"/>
      <c r="O30" s="150"/>
      <c r="P30" s="223"/>
      <c r="Q30" s="223"/>
      <c r="R30" s="151">
        <f t="shared" si="14"/>
        <v>0</v>
      </c>
      <c r="S30" s="150"/>
      <c r="T30" s="150"/>
      <c r="U30" s="150"/>
      <c r="V30" s="150"/>
      <c r="W30" s="150"/>
      <c r="X30" s="150"/>
      <c r="Y30" s="150"/>
      <c r="Z30" s="150"/>
      <c r="AA30" s="150"/>
      <c r="AB30" s="150"/>
      <c r="AC30" s="151">
        <f t="shared" si="10"/>
        <v>0</v>
      </c>
      <c r="AD30" s="223"/>
      <c r="AE30" s="215">
        <f>R30+AC30</f>
        <v>0</v>
      </c>
      <c r="AF30" s="160"/>
    </row>
    <row r="31" spans="1:32" s="125" customFormat="1" ht="111" customHeight="1" hidden="1">
      <c r="A31" s="32" t="s">
        <v>12</v>
      </c>
      <c r="B31" s="32" t="s">
        <v>248</v>
      </c>
      <c r="C31" s="118" t="s">
        <v>399</v>
      </c>
      <c r="D31" s="51"/>
      <c r="E31" s="51"/>
      <c r="F31" s="51"/>
      <c r="G31" s="51"/>
      <c r="H31" s="150"/>
      <c r="I31" s="150"/>
      <c r="J31" s="150"/>
      <c r="K31" s="150"/>
      <c r="L31" s="150"/>
      <c r="M31" s="150"/>
      <c r="N31" s="150"/>
      <c r="O31" s="150"/>
      <c r="P31" s="223"/>
      <c r="Q31" s="223"/>
      <c r="R31" s="151">
        <f t="shared" si="14"/>
        <v>0</v>
      </c>
      <c r="S31" s="150"/>
      <c r="T31" s="150"/>
      <c r="U31" s="150"/>
      <c r="V31" s="150"/>
      <c r="W31" s="150"/>
      <c r="X31" s="150"/>
      <c r="Y31" s="150"/>
      <c r="Z31" s="150"/>
      <c r="AA31" s="150"/>
      <c r="AB31" s="150"/>
      <c r="AC31" s="151">
        <f t="shared" si="10"/>
        <v>0</v>
      </c>
      <c r="AD31" s="223"/>
      <c r="AE31" s="215">
        <f t="shared" si="11"/>
        <v>0</v>
      </c>
      <c r="AF31" s="160"/>
    </row>
    <row r="32" spans="1:32" s="125" customFormat="1" ht="123" customHeight="1">
      <c r="A32" s="32" t="s">
        <v>12</v>
      </c>
      <c r="B32" s="32" t="s">
        <v>248</v>
      </c>
      <c r="C32" s="118" t="s">
        <v>175</v>
      </c>
      <c r="D32" s="51"/>
      <c r="E32" s="51"/>
      <c r="F32" s="51"/>
      <c r="G32" s="51"/>
      <c r="H32" s="150"/>
      <c r="I32" s="150"/>
      <c r="J32" s="150"/>
      <c r="K32" s="150"/>
      <c r="L32" s="150"/>
      <c r="M32" s="150"/>
      <c r="N32" s="150"/>
      <c r="O32" s="150"/>
      <c r="P32" s="223"/>
      <c r="Q32" s="223"/>
      <c r="R32" s="151">
        <f t="shared" si="14"/>
        <v>0</v>
      </c>
      <c r="S32" s="150"/>
      <c r="T32" s="150"/>
      <c r="U32" s="150"/>
      <c r="V32" s="150"/>
      <c r="W32" s="150"/>
      <c r="X32" s="150"/>
      <c r="Y32" s="150"/>
      <c r="Z32" s="150"/>
      <c r="AA32" s="150"/>
      <c r="AB32" s="150">
        <v>-110</v>
      </c>
      <c r="AC32" s="151">
        <f t="shared" si="10"/>
        <v>-110</v>
      </c>
      <c r="AD32" s="223"/>
      <c r="AE32" s="215">
        <f t="shared" si="11"/>
        <v>-110</v>
      </c>
      <c r="AF32" s="160"/>
    </row>
    <row r="33" spans="1:32" s="125" customFormat="1" ht="126.75" customHeight="1" hidden="1">
      <c r="A33" s="32" t="s">
        <v>12</v>
      </c>
      <c r="B33" s="32" t="s">
        <v>248</v>
      </c>
      <c r="C33" s="118" t="s">
        <v>400</v>
      </c>
      <c r="D33" s="51"/>
      <c r="E33" s="51"/>
      <c r="F33" s="51"/>
      <c r="G33" s="51"/>
      <c r="H33" s="150"/>
      <c r="I33" s="150"/>
      <c r="J33" s="150"/>
      <c r="K33" s="150"/>
      <c r="L33" s="150"/>
      <c r="M33" s="150"/>
      <c r="N33" s="150"/>
      <c r="O33" s="150"/>
      <c r="P33" s="223"/>
      <c r="Q33" s="223"/>
      <c r="R33" s="151">
        <f t="shared" si="14"/>
        <v>0</v>
      </c>
      <c r="S33" s="150"/>
      <c r="T33" s="150"/>
      <c r="U33" s="150"/>
      <c r="V33" s="150"/>
      <c r="W33" s="150"/>
      <c r="X33" s="150"/>
      <c r="Y33" s="150"/>
      <c r="Z33" s="150"/>
      <c r="AA33" s="150"/>
      <c r="AB33" s="150"/>
      <c r="AC33" s="151">
        <f t="shared" si="10"/>
        <v>0</v>
      </c>
      <c r="AD33" s="223"/>
      <c r="AE33" s="215">
        <f>R33+AC33</f>
        <v>0</v>
      </c>
      <c r="AF33" s="160"/>
    </row>
    <row r="34" spans="1:32" s="125" customFormat="1" ht="162" customHeight="1">
      <c r="A34" s="32" t="s">
        <v>12</v>
      </c>
      <c r="B34" s="32" t="s">
        <v>248</v>
      </c>
      <c r="C34" s="118" t="s">
        <v>262</v>
      </c>
      <c r="D34" s="51"/>
      <c r="E34" s="51"/>
      <c r="F34" s="51"/>
      <c r="G34" s="51"/>
      <c r="H34" s="150"/>
      <c r="I34" s="150"/>
      <c r="J34" s="150"/>
      <c r="K34" s="150"/>
      <c r="L34" s="150"/>
      <c r="M34" s="150"/>
      <c r="N34" s="150"/>
      <c r="O34" s="150"/>
      <c r="P34" s="223"/>
      <c r="Q34" s="223"/>
      <c r="R34" s="151">
        <f t="shared" si="14"/>
        <v>0</v>
      </c>
      <c r="S34" s="150"/>
      <c r="T34" s="150"/>
      <c r="U34" s="150"/>
      <c r="V34" s="150"/>
      <c r="W34" s="150"/>
      <c r="X34" s="150"/>
      <c r="Y34" s="150"/>
      <c r="Z34" s="150"/>
      <c r="AA34" s="150"/>
      <c r="AB34" s="150">
        <v>83.3</v>
      </c>
      <c r="AC34" s="151">
        <f t="shared" si="10"/>
        <v>83.3</v>
      </c>
      <c r="AD34" s="223"/>
      <c r="AE34" s="215">
        <f t="shared" si="11"/>
        <v>83.3</v>
      </c>
      <c r="AF34" s="160"/>
    </row>
    <row r="35" spans="1:32" ht="46.5" customHeight="1" hidden="1">
      <c r="A35" s="50" t="s">
        <v>375</v>
      </c>
      <c r="B35" s="50" t="s">
        <v>293</v>
      </c>
      <c r="C35" s="143" t="s">
        <v>111</v>
      </c>
      <c r="D35" s="148"/>
      <c r="E35" s="51"/>
      <c r="F35" s="51"/>
      <c r="G35" s="51"/>
      <c r="H35" s="150"/>
      <c r="I35" s="150"/>
      <c r="J35" s="150"/>
      <c r="K35" s="150"/>
      <c r="L35" s="150"/>
      <c r="M35" s="150"/>
      <c r="N35" s="150"/>
      <c r="O35" s="150"/>
      <c r="P35" s="223"/>
      <c r="Q35" s="223"/>
      <c r="R35" s="151">
        <f aca="true" t="shared" si="15" ref="R35:R60">SUM(D35:O35)</f>
        <v>0</v>
      </c>
      <c r="S35" s="158"/>
      <c r="T35" s="158"/>
      <c r="U35" s="158"/>
      <c r="V35" s="158"/>
      <c r="W35" s="158"/>
      <c r="X35" s="158"/>
      <c r="Y35" s="150"/>
      <c r="Z35" s="150"/>
      <c r="AA35" s="150"/>
      <c r="AB35" s="150"/>
      <c r="AC35" s="179">
        <f aca="true" t="shared" si="16" ref="AC35:AC59">SUM(S35:AB35)</f>
        <v>0</v>
      </c>
      <c r="AD35" s="223"/>
      <c r="AE35" s="215">
        <f t="shared" si="4"/>
        <v>0</v>
      </c>
      <c r="AF35" s="153"/>
    </row>
    <row r="36" spans="1:32" ht="24.75" customHeight="1" hidden="1">
      <c r="A36" s="50" t="s">
        <v>349</v>
      </c>
      <c r="B36" s="50" t="s">
        <v>293</v>
      </c>
      <c r="C36" s="143" t="s">
        <v>285</v>
      </c>
      <c r="D36" s="148"/>
      <c r="E36" s="51"/>
      <c r="F36" s="51"/>
      <c r="G36" s="51"/>
      <c r="H36" s="150"/>
      <c r="I36" s="150"/>
      <c r="J36" s="150"/>
      <c r="K36" s="150"/>
      <c r="L36" s="150"/>
      <c r="M36" s="150"/>
      <c r="N36" s="150"/>
      <c r="O36" s="150"/>
      <c r="P36" s="223"/>
      <c r="Q36" s="223"/>
      <c r="R36" s="151">
        <f t="shared" si="15"/>
        <v>0</v>
      </c>
      <c r="S36" s="150"/>
      <c r="T36" s="150"/>
      <c r="U36" s="150"/>
      <c r="V36" s="150"/>
      <c r="W36" s="150"/>
      <c r="X36" s="150"/>
      <c r="Y36" s="150"/>
      <c r="Z36" s="150"/>
      <c r="AA36" s="150"/>
      <c r="AB36" s="150"/>
      <c r="AC36" s="179">
        <f t="shared" si="16"/>
        <v>0</v>
      </c>
      <c r="AD36" s="223"/>
      <c r="AE36" s="215">
        <f t="shared" si="4"/>
        <v>0</v>
      </c>
      <c r="AF36" s="153"/>
    </row>
    <row r="37" spans="1:32" ht="24.75" customHeight="1" hidden="1">
      <c r="A37" s="32" t="s">
        <v>253</v>
      </c>
      <c r="B37" s="32" t="s">
        <v>256</v>
      </c>
      <c r="C37" s="138" t="s">
        <v>363</v>
      </c>
      <c r="D37" s="155"/>
      <c r="E37" s="156"/>
      <c r="F37" s="51"/>
      <c r="G37" s="51"/>
      <c r="H37" s="150"/>
      <c r="I37" s="150"/>
      <c r="J37" s="150"/>
      <c r="K37" s="150"/>
      <c r="L37" s="150"/>
      <c r="M37" s="150"/>
      <c r="N37" s="150"/>
      <c r="O37" s="150"/>
      <c r="P37" s="223"/>
      <c r="Q37" s="223"/>
      <c r="R37" s="151">
        <f t="shared" si="15"/>
        <v>0</v>
      </c>
      <c r="S37" s="150"/>
      <c r="T37" s="150"/>
      <c r="U37" s="150"/>
      <c r="V37" s="150"/>
      <c r="W37" s="150"/>
      <c r="X37" s="150"/>
      <c r="Y37" s="150"/>
      <c r="Z37" s="150"/>
      <c r="AA37" s="150"/>
      <c r="AB37" s="150"/>
      <c r="AC37" s="179">
        <f t="shared" si="16"/>
        <v>0</v>
      </c>
      <c r="AD37" s="223"/>
      <c r="AE37" s="215">
        <f t="shared" si="4"/>
        <v>0</v>
      </c>
      <c r="AF37" s="153"/>
    </row>
    <row r="38" spans="1:32" ht="61.5" customHeight="1" hidden="1">
      <c r="A38" s="32" t="s">
        <v>253</v>
      </c>
      <c r="B38" s="32" t="s">
        <v>256</v>
      </c>
      <c r="C38" s="138" t="s">
        <v>201</v>
      </c>
      <c r="D38" s="155"/>
      <c r="E38" s="156"/>
      <c r="F38" s="51"/>
      <c r="G38" s="51"/>
      <c r="H38" s="150"/>
      <c r="I38" s="150"/>
      <c r="J38" s="150"/>
      <c r="K38" s="150"/>
      <c r="L38" s="150"/>
      <c r="M38" s="150"/>
      <c r="N38" s="150"/>
      <c r="O38" s="150"/>
      <c r="P38" s="223"/>
      <c r="Q38" s="223"/>
      <c r="R38" s="151">
        <f t="shared" si="15"/>
        <v>0</v>
      </c>
      <c r="S38" s="150"/>
      <c r="T38" s="150"/>
      <c r="U38" s="150"/>
      <c r="V38" s="150"/>
      <c r="W38" s="150"/>
      <c r="X38" s="158"/>
      <c r="Y38" s="150"/>
      <c r="Z38" s="150"/>
      <c r="AA38" s="150"/>
      <c r="AB38" s="150"/>
      <c r="AC38" s="179">
        <f t="shared" si="16"/>
        <v>0</v>
      </c>
      <c r="AD38" s="223"/>
      <c r="AE38" s="215">
        <f t="shared" si="4"/>
        <v>0</v>
      </c>
      <c r="AF38" s="153"/>
    </row>
    <row r="39" spans="1:32" ht="24.75" customHeight="1" hidden="1">
      <c r="A39" s="32" t="s">
        <v>416</v>
      </c>
      <c r="B39" s="32" t="s">
        <v>323</v>
      </c>
      <c r="C39" s="48" t="s">
        <v>87</v>
      </c>
      <c r="D39" s="148"/>
      <c r="E39" s="51"/>
      <c r="F39" s="51"/>
      <c r="G39" s="51"/>
      <c r="H39" s="150"/>
      <c r="I39" s="150"/>
      <c r="J39" s="150"/>
      <c r="K39" s="150"/>
      <c r="L39" s="150"/>
      <c r="M39" s="150"/>
      <c r="N39" s="150"/>
      <c r="O39" s="150"/>
      <c r="P39" s="223"/>
      <c r="Q39" s="223"/>
      <c r="R39" s="151">
        <f t="shared" si="15"/>
        <v>0</v>
      </c>
      <c r="S39" s="150"/>
      <c r="T39" s="150"/>
      <c r="U39" s="150"/>
      <c r="V39" s="150"/>
      <c r="W39" s="150"/>
      <c r="X39" s="150"/>
      <c r="Y39" s="150"/>
      <c r="Z39" s="150"/>
      <c r="AA39" s="150"/>
      <c r="AB39" s="150"/>
      <c r="AC39" s="179">
        <f t="shared" si="16"/>
        <v>0</v>
      </c>
      <c r="AD39" s="223"/>
      <c r="AE39" s="215">
        <f t="shared" si="4"/>
        <v>0</v>
      </c>
      <c r="AF39" s="153"/>
    </row>
    <row r="40" spans="1:32" s="126" customFormat="1" ht="101.25" customHeight="1" hidden="1">
      <c r="A40" s="50" t="s">
        <v>290</v>
      </c>
      <c r="B40" s="50" t="s">
        <v>293</v>
      </c>
      <c r="C40" s="30" t="s">
        <v>405</v>
      </c>
      <c r="D40" s="148"/>
      <c r="E40" s="51"/>
      <c r="F40" s="51"/>
      <c r="G40" s="51"/>
      <c r="H40" s="150"/>
      <c r="I40" s="150"/>
      <c r="J40" s="150"/>
      <c r="K40" s="150"/>
      <c r="L40" s="150"/>
      <c r="M40" s="150"/>
      <c r="N40" s="150"/>
      <c r="O40" s="150"/>
      <c r="P40" s="223"/>
      <c r="Q40" s="223"/>
      <c r="R40" s="151">
        <f t="shared" si="15"/>
        <v>0</v>
      </c>
      <c r="S40" s="150"/>
      <c r="T40" s="150"/>
      <c r="U40" s="150"/>
      <c r="V40" s="150"/>
      <c r="W40" s="150"/>
      <c r="X40" s="150"/>
      <c r="Y40" s="150"/>
      <c r="Z40" s="150"/>
      <c r="AA40" s="150"/>
      <c r="AB40" s="150"/>
      <c r="AC40" s="179">
        <f t="shared" si="16"/>
        <v>0</v>
      </c>
      <c r="AD40" s="223"/>
      <c r="AE40" s="215">
        <f t="shared" si="4"/>
        <v>0</v>
      </c>
      <c r="AF40" s="157"/>
    </row>
    <row r="41" spans="1:33" s="126" customFormat="1" ht="63.75" customHeight="1">
      <c r="A41" s="96" t="s">
        <v>209</v>
      </c>
      <c r="B41" s="370" t="s">
        <v>210</v>
      </c>
      <c r="C41" s="371"/>
      <c r="D41" s="148"/>
      <c r="E41" s="51"/>
      <c r="F41" s="288">
        <f aca="true" t="shared" si="17" ref="F41:Z41">SUM(F42:F81)</f>
        <v>0</v>
      </c>
      <c r="G41" s="288">
        <f t="shared" si="17"/>
        <v>0</v>
      </c>
      <c r="H41" s="288">
        <f t="shared" si="17"/>
        <v>0</v>
      </c>
      <c r="I41" s="288">
        <f t="shared" si="17"/>
        <v>0</v>
      </c>
      <c r="J41" s="288">
        <f t="shared" si="17"/>
        <v>0</v>
      </c>
      <c r="K41" s="288">
        <f t="shared" si="17"/>
        <v>0</v>
      </c>
      <c r="L41" s="288">
        <f t="shared" si="17"/>
        <v>0</v>
      </c>
      <c r="M41" s="288">
        <f t="shared" si="17"/>
        <v>0</v>
      </c>
      <c r="N41" s="288">
        <f t="shared" si="17"/>
        <v>114.2</v>
      </c>
      <c r="O41" s="288">
        <f t="shared" si="17"/>
        <v>0</v>
      </c>
      <c r="P41" s="288">
        <f t="shared" si="17"/>
        <v>0</v>
      </c>
      <c r="Q41" s="288">
        <f t="shared" si="17"/>
        <v>0</v>
      </c>
      <c r="R41" s="288">
        <f t="shared" si="17"/>
        <v>114.2</v>
      </c>
      <c r="S41" s="288">
        <f t="shared" si="17"/>
        <v>-80</v>
      </c>
      <c r="T41" s="288">
        <f t="shared" si="17"/>
        <v>0</v>
      </c>
      <c r="U41" s="288">
        <f>SUM(U42:U81)</f>
        <v>0</v>
      </c>
      <c r="V41" s="288">
        <f>SUM(V42:V81)</f>
        <v>238.992</v>
      </c>
      <c r="W41" s="288">
        <f t="shared" si="17"/>
        <v>0</v>
      </c>
      <c r="X41" s="288">
        <f t="shared" si="17"/>
        <v>-135.3</v>
      </c>
      <c r="Y41" s="288">
        <f>SUM(Y42:Y81)</f>
        <v>0</v>
      </c>
      <c r="Z41" s="288">
        <f t="shared" si="17"/>
        <v>0</v>
      </c>
      <c r="AA41" s="288">
        <f>SUM(AA42:AA81)</f>
        <v>205.25799999999998</v>
      </c>
      <c r="AB41" s="288">
        <f>SUM(AB42:AB81)</f>
        <v>0</v>
      </c>
      <c r="AC41" s="283">
        <f>SUM(S41:AB41)</f>
        <v>228.94999999999996</v>
      </c>
      <c r="AD41" s="284"/>
      <c r="AE41" s="285">
        <f>R41+AC41</f>
        <v>343.15</v>
      </c>
      <c r="AF41" s="213">
        <f>SUM(AE42:AE76)</f>
        <v>308.19999999999993</v>
      </c>
      <c r="AG41" s="171">
        <f>R41+AC41</f>
        <v>343.15</v>
      </c>
    </row>
    <row r="42" spans="1:32" s="126" customFormat="1" ht="186.75" customHeight="1" hidden="1">
      <c r="A42" s="32" t="s">
        <v>324</v>
      </c>
      <c r="B42" s="32" t="s">
        <v>315</v>
      </c>
      <c r="C42" s="48" t="s">
        <v>384</v>
      </c>
      <c r="D42" s="148"/>
      <c r="E42" s="51"/>
      <c r="F42" s="51"/>
      <c r="G42" s="51"/>
      <c r="H42" s="150"/>
      <c r="I42" s="150"/>
      <c r="J42" s="150"/>
      <c r="K42" s="150"/>
      <c r="L42" s="150"/>
      <c r="M42" s="150"/>
      <c r="N42" s="150"/>
      <c r="O42" s="150"/>
      <c r="P42" s="150"/>
      <c r="Q42" s="150"/>
      <c r="R42" s="263">
        <f t="shared" si="15"/>
        <v>0</v>
      </c>
      <c r="S42" s="150"/>
      <c r="T42" s="150"/>
      <c r="U42" s="150"/>
      <c r="V42" s="150"/>
      <c r="W42" s="150"/>
      <c r="X42" s="150"/>
      <c r="Y42" s="150"/>
      <c r="Z42" s="150"/>
      <c r="AA42" s="150"/>
      <c r="AB42" s="150"/>
      <c r="AC42" s="262">
        <f t="shared" si="16"/>
        <v>0</v>
      </c>
      <c r="AD42" s="150"/>
      <c r="AE42" s="264">
        <f t="shared" si="4"/>
        <v>0</v>
      </c>
      <c r="AF42" s="157" t="s">
        <v>145</v>
      </c>
    </row>
    <row r="43" spans="1:32" s="126" customFormat="1" ht="111" customHeight="1" hidden="1">
      <c r="A43" s="32" t="s">
        <v>324</v>
      </c>
      <c r="B43" s="32" t="s">
        <v>315</v>
      </c>
      <c r="C43" s="48" t="s">
        <v>263</v>
      </c>
      <c r="D43" s="148"/>
      <c r="E43" s="51"/>
      <c r="F43" s="51"/>
      <c r="G43" s="51"/>
      <c r="H43" s="150"/>
      <c r="I43" s="150"/>
      <c r="J43" s="150"/>
      <c r="K43" s="150"/>
      <c r="L43" s="150"/>
      <c r="M43" s="150"/>
      <c r="N43" s="150"/>
      <c r="O43" s="150"/>
      <c r="P43" s="223"/>
      <c r="Q43" s="223"/>
      <c r="R43" s="151">
        <f t="shared" si="15"/>
        <v>0</v>
      </c>
      <c r="S43" s="150"/>
      <c r="T43" s="150"/>
      <c r="U43" s="150"/>
      <c r="V43" s="150"/>
      <c r="W43" s="150"/>
      <c r="X43" s="150"/>
      <c r="Y43" s="150"/>
      <c r="Z43" s="150"/>
      <c r="AA43" s="150"/>
      <c r="AB43" s="150"/>
      <c r="AC43" s="179">
        <f>SUM(S43:AB43)</f>
        <v>0</v>
      </c>
      <c r="AD43" s="223"/>
      <c r="AE43" s="215">
        <f t="shared" si="4"/>
        <v>0</v>
      </c>
      <c r="AF43" s="257" t="s">
        <v>200</v>
      </c>
    </row>
    <row r="44" spans="1:32" s="126" customFormat="1" ht="135" customHeight="1" hidden="1">
      <c r="A44" s="32" t="s">
        <v>324</v>
      </c>
      <c r="B44" s="32" t="s">
        <v>315</v>
      </c>
      <c r="C44" s="48" t="s">
        <v>144</v>
      </c>
      <c r="D44" s="148"/>
      <c r="E44" s="51"/>
      <c r="F44" s="51"/>
      <c r="G44" s="51"/>
      <c r="H44" s="150"/>
      <c r="I44" s="150"/>
      <c r="J44" s="150"/>
      <c r="K44" s="150"/>
      <c r="L44" s="150"/>
      <c r="M44" s="150"/>
      <c r="N44" s="150"/>
      <c r="O44" s="150"/>
      <c r="P44" s="223"/>
      <c r="Q44" s="223"/>
      <c r="R44" s="151">
        <f t="shared" si="15"/>
        <v>0</v>
      </c>
      <c r="S44" s="150"/>
      <c r="T44" s="150"/>
      <c r="U44" s="150"/>
      <c r="V44" s="150"/>
      <c r="W44" s="150"/>
      <c r="X44" s="150"/>
      <c r="Y44" s="150"/>
      <c r="Z44" s="150"/>
      <c r="AA44" s="150"/>
      <c r="AB44" s="150"/>
      <c r="AC44" s="179">
        <f t="shared" si="16"/>
        <v>0</v>
      </c>
      <c r="AD44" s="223"/>
      <c r="AE44" s="215">
        <f t="shared" si="4"/>
        <v>0</v>
      </c>
      <c r="AF44" s="157" t="s">
        <v>145</v>
      </c>
    </row>
    <row r="45" spans="1:32" s="126" customFormat="1" ht="81" customHeight="1">
      <c r="A45" s="32" t="s">
        <v>324</v>
      </c>
      <c r="B45" s="32" t="s">
        <v>315</v>
      </c>
      <c r="C45" s="48" t="s">
        <v>23</v>
      </c>
      <c r="D45" s="148"/>
      <c r="E45" s="51"/>
      <c r="F45" s="51"/>
      <c r="G45" s="51"/>
      <c r="H45" s="150"/>
      <c r="I45" s="150"/>
      <c r="J45" s="150"/>
      <c r="K45" s="150"/>
      <c r="L45" s="150"/>
      <c r="M45" s="150"/>
      <c r="N45" s="150"/>
      <c r="O45" s="150"/>
      <c r="P45" s="223"/>
      <c r="Q45" s="223"/>
      <c r="R45" s="151">
        <f>SUM(D45:O45)</f>
        <v>0</v>
      </c>
      <c r="S45" s="150"/>
      <c r="T45" s="150"/>
      <c r="U45" s="150"/>
      <c r="V45" s="150">
        <f>2.3+2.3+5+105.392+124</f>
        <v>238.992</v>
      </c>
      <c r="W45" s="150"/>
      <c r="X45" s="150"/>
      <c r="Y45" s="150"/>
      <c r="Z45" s="150"/>
      <c r="AA45" s="150">
        <v>44.608</v>
      </c>
      <c r="AB45" s="150"/>
      <c r="AC45" s="179">
        <f>SUM(S45:AB45)</f>
        <v>283.59999999999997</v>
      </c>
      <c r="AD45" s="223"/>
      <c r="AE45" s="215">
        <f>R45+AC45</f>
        <v>283.59999999999997</v>
      </c>
      <c r="AF45" s="157" t="s">
        <v>24</v>
      </c>
    </row>
    <row r="46" spans="1:32" s="339" customFormat="1" ht="204" customHeight="1" hidden="1">
      <c r="A46" s="331" t="s">
        <v>324</v>
      </c>
      <c r="B46" s="331" t="s">
        <v>315</v>
      </c>
      <c r="C46" s="332" t="s">
        <v>0</v>
      </c>
      <c r="D46" s="333"/>
      <c r="E46" s="333"/>
      <c r="F46" s="333"/>
      <c r="G46" s="333"/>
      <c r="H46" s="334"/>
      <c r="I46" s="334"/>
      <c r="J46" s="334"/>
      <c r="K46" s="334"/>
      <c r="L46" s="334"/>
      <c r="M46" s="334"/>
      <c r="N46" s="334"/>
      <c r="O46" s="334"/>
      <c r="P46" s="335"/>
      <c r="Q46" s="335"/>
      <c r="R46" s="335">
        <f>SUM(D46:O46)</f>
        <v>0</v>
      </c>
      <c r="S46" s="334"/>
      <c r="T46" s="334"/>
      <c r="U46" s="334"/>
      <c r="V46" s="336"/>
      <c r="W46" s="334"/>
      <c r="X46" s="334"/>
      <c r="Y46" s="334"/>
      <c r="Z46" s="334"/>
      <c r="AA46" s="334"/>
      <c r="AB46" s="334"/>
      <c r="AC46" s="337">
        <f>SUM(S46:AB46)</f>
        <v>0</v>
      </c>
      <c r="AD46" s="335"/>
      <c r="AE46" s="317">
        <f>R46+AC46</f>
        <v>0</v>
      </c>
      <c r="AF46" s="338"/>
    </row>
    <row r="47" spans="1:32" s="126" customFormat="1" ht="148.5" customHeight="1" hidden="1">
      <c r="A47" s="32" t="s">
        <v>324</v>
      </c>
      <c r="B47" s="32" t="s">
        <v>315</v>
      </c>
      <c r="C47" s="48" t="s">
        <v>4</v>
      </c>
      <c r="D47" s="148"/>
      <c r="E47" s="51"/>
      <c r="F47" s="51"/>
      <c r="G47" s="51"/>
      <c r="H47" s="150"/>
      <c r="I47" s="150"/>
      <c r="J47" s="150"/>
      <c r="K47" s="150"/>
      <c r="L47" s="150"/>
      <c r="M47" s="150"/>
      <c r="N47" s="150"/>
      <c r="O47" s="150"/>
      <c r="P47" s="223"/>
      <c r="Q47" s="223"/>
      <c r="R47" s="151">
        <f t="shared" si="15"/>
        <v>0</v>
      </c>
      <c r="S47" s="150"/>
      <c r="T47" s="150"/>
      <c r="U47" s="150"/>
      <c r="V47" s="158"/>
      <c r="W47" s="150"/>
      <c r="X47" s="150"/>
      <c r="Y47" s="150"/>
      <c r="Z47" s="150"/>
      <c r="AA47" s="150"/>
      <c r="AB47" s="150"/>
      <c r="AC47" s="179">
        <f t="shared" si="16"/>
        <v>0</v>
      </c>
      <c r="AD47" s="223"/>
      <c r="AE47" s="215">
        <f t="shared" si="4"/>
        <v>0</v>
      </c>
      <c r="AF47" s="157"/>
    </row>
    <row r="48" spans="1:32" s="126" customFormat="1" ht="140.25" customHeight="1" hidden="1">
      <c r="A48" s="32" t="s">
        <v>324</v>
      </c>
      <c r="B48" s="32" t="s">
        <v>315</v>
      </c>
      <c r="C48" s="48" t="s">
        <v>212</v>
      </c>
      <c r="D48" s="148"/>
      <c r="E48" s="51"/>
      <c r="F48" s="51"/>
      <c r="G48" s="51"/>
      <c r="H48" s="150"/>
      <c r="I48" s="150"/>
      <c r="J48" s="150"/>
      <c r="K48" s="150"/>
      <c r="L48" s="150"/>
      <c r="M48" s="150"/>
      <c r="N48" s="150"/>
      <c r="O48" s="150"/>
      <c r="P48" s="223"/>
      <c r="Q48" s="223"/>
      <c r="R48" s="151">
        <f t="shared" si="15"/>
        <v>0</v>
      </c>
      <c r="S48" s="150"/>
      <c r="T48" s="150"/>
      <c r="U48" s="150"/>
      <c r="V48" s="158"/>
      <c r="W48" s="150"/>
      <c r="X48" s="150"/>
      <c r="Y48" s="150"/>
      <c r="Z48" s="150"/>
      <c r="AA48" s="150"/>
      <c r="AB48" s="150"/>
      <c r="AC48" s="179">
        <f t="shared" si="16"/>
        <v>0</v>
      </c>
      <c r="AD48" s="223"/>
      <c r="AE48" s="215">
        <f t="shared" si="4"/>
        <v>0</v>
      </c>
      <c r="AF48" s="157"/>
    </row>
    <row r="49" spans="1:32" s="126" customFormat="1" ht="99.75" customHeight="1" hidden="1">
      <c r="A49" s="32" t="s">
        <v>162</v>
      </c>
      <c r="B49" s="32"/>
      <c r="C49" s="260" t="s">
        <v>163</v>
      </c>
      <c r="D49" s="148"/>
      <c r="E49" s="51"/>
      <c r="F49" s="51"/>
      <c r="G49" s="51"/>
      <c r="H49" s="150"/>
      <c r="I49" s="150"/>
      <c r="J49" s="150"/>
      <c r="K49" s="150"/>
      <c r="L49" s="150"/>
      <c r="M49" s="150"/>
      <c r="N49" s="150"/>
      <c r="O49" s="150"/>
      <c r="P49" s="223"/>
      <c r="Q49" s="223"/>
      <c r="R49" s="151">
        <f t="shared" si="15"/>
        <v>0</v>
      </c>
      <c r="S49" s="150"/>
      <c r="T49" s="150"/>
      <c r="U49" s="150"/>
      <c r="V49" s="158"/>
      <c r="W49" s="150"/>
      <c r="X49" s="150"/>
      <c r="Y49" s="150"/>
      <c r="Z49" s="150"/>
      <c r="AA49" s="150"/>
      <c r="AB49" s="150"/>
      <c r="AC49" s="179">
        <f aca="true" t="shared" si="18" ref="AC49:AC55">SUM(S49:AB49)</f>
        <v>0</v>
      </c>
      <c r="AD49" s="223"/>
      <c r="AE49" s="215">
        <f aca="true" t="shared" si="19" ref="AE49:AE55">R49+AC49</f>
        <v>0</v>
      </c>
      <c r="AF49" s="157"/>
    </row>
    <row r="50" spans="1:32" s="126" customFormat="1" ht="149.25" customHeight="1">
      <c r="A50" s="32" t="s">
        <v>138</v>
      </c>
      <c r="B50" s="32" t="s">
        <v>323</v>
      </c>
      <c r="C50" s="48" t="s">
        <v>35</v>
      </c>
      <c r="D50" s="148"/>
      <c r="E50" s="51"/>
      <c r="F50" s="51"/>
      <c r="G50" s="51"/>
      <c r="H50" s="150"/>
      <c r="I50" s="150"/>
      <c r="J50" s="150"/>
      <c r="K50" s="150"/>
      <c r="L50" s="150"/>
      <c r="M50" s="150"/>
      <c r="N50" s="150"/>
      <c r="O50" s="150"/>
      <c r="P50" s="223"/>
      <c r="Q50" s="223"/>
      <c r="R50" s="151">
        <f t="shared" si="15"/>
        <v>0</v>
      </c>
      <c r="S50" s="150"/>
      <c r="T50" s="150"/>
      <c r="U50" s="150"/>
      <c r="V50" s="158"/>
      <c r="W50" s="150"/>
      <c r="X50" s="150"/>
      <c r="Y50" s="150"/>
      <c r="Z50" s="150"/>
      <c r="AA50" s="158">
        <v>-7.3</v>
      </c>
      <c r="AB50" s="150"/>
      <c r="AC50" s="179">
        <f t="shared" si="18"/>
        <v>-7.3</v>
      </c>
      <c r="AD50" s="223"/>
      <c r="AE50" s="215">
        <f t="shared" si="19"/>
        <v>-7.3</v>
      </c>
      <c r="AF50" s="257"/>
    </row>
    <row r="51" spans="1:32" s="126" customFormat="1" ht="75" customHeight="1">
      <c r="A51" s="32" t="s">
        <v>138</v>
      </c>
      <c r="B51" s="32" t="s">
        <v>323</v>
      </c>
      <c r="C51" s="48" t="s">
        <v>19</v>
      </c>
      <c r="D51" s="148"/>
      <c r="E51" s="51"/>
      <c r="F51" s="51"/>
      <c r="G51" s="51"/>
      <c r="H51" s="150"/>
      <c r="I51" s="150"/>
      <c r="J51" s="150"/>
      <c r="K51" s="150"/>
      <c r="L51" s="150"/>
      <c r="M51" s="150"/>
      <c r="N51" s="150"/>
      <c r="O51" s="150"/>
      <c r="P51" s="223"/>
      <c r="Q51" s="223"/>
      <c r="R51" s="151">
        <f t="shared" si="15"/>
        <v>0</v>
      </c>
      <c r="S51" s="150"/>
      <c r="T51" s="150"/>
      <c r="U51" s="150"/>
      <c r="V51" s="158"/>
      <c r="W51" s="150"/>
      <c r="X51" s="150">
        <v>-133</v>
      </c>
      <c r="Y51" s="150"/>
      <c r="Z51" s="150"/>
      <c r="AA51" s="150"/>
      <c r="AB51" s="150"/>
      <c r="AC51" s="179">
        <f t="shared" si="18"/>
        <v>-133</v>
      </c>
      <c r="AD51" s="223"/>
      <c r="AE51" s="215">
        <f t="shared" si="19"/>
        <v>-133</v>
      </c>
      <c r="AF51" s="157" t="s">
        <v>20</v>
      </c>
    </row>
    <row r="52" spans="1:32" s="126" customFormat="1" ht="48" customHeight="1" hidden="1">
      <c r="A52" s="32" t="s">
        <v>138</v>
      </c>
      <c r="B52" s="32" t="s">
        <v>323</v>
      </c>
      <c r="C52" s="48" t="s">
        <v>202</v>
      </c>
      <c r="D52" s="148"/>
      <c r="E52" s="51"/>
      <c r="F52" s="51"/>
      <c r="G52" s="51"/>
      <c r="H52" s="150"/>
      <c r="I52" s="150"/>
      <c r="J52" s="150"/>
      <c r="K52" s="150"/>
      <c r="L52" s="150"/>
      <c r="M52" s="150"/>
      <c r="N52" s="150"/>
      <c r="O52" s="150"/>
      <c r="P52" s="223"/>
      <c r="Q52" s="223"/>
      <c r="R52" s="151">
        <f t="shared" si="15"/>
        <v>0</v>
      </c>
      <c r="S52" s="150"/>
      <c r="T52" s="150"/>
      <c r="U52" s="150"/>
      <c r="V52" s="158"/>
      <c r="W52" s="150"/>
      <c r="X52" s="158"/>
      <c r="Y52" s="150"/>
      <c r="Z52" s="150"/>
      <c r="AA52" s="150"/>
      <c r="AB52" s="150"/>
      <c r="AC52" s="179">
        <f t="shared" si="18"/>
        <v>0</v>
      </c>
      <c r="AD52" s="223"/>
      <c r="AE52" s="215">
        <f t="shared" si="19"/>
        <v>0</v>
      </c>
      <c r="AF52" s="213"/>
    </row>
    <row r="53" spans="1:32" s="126" customFormat="1" ht="93.75" customHeight="1">
      <c r="A53" s="32" t="s">
        <v>416</v>
      </c>
      <c r="B53" s="32" t="s">
        <v>323</v>
      </c>
      <c r="C53" s="48" t="s">
        <v>21</v>
      </c>
      <c r="D53" s="148"/>
      <c r="E53" s="51"/>
      <c r="F53" s="51"/>
      <c r="G53" s="51"/>
      <c r="H53" s="150"/>
      <c r="I53" s="150"/>
      <c r="J53" s="150"/>
      <c r="K53" s="150"/>
      <c r="L53" s="150"/>
      <c r="M53" s="150"/>
      <c r="N53" s="150"/>
      <c r="O53" s="150"/>
      <c r="P53" s="223"/>
      <c r="Q53" s="223"/>
      <c r="R53" s="151">
        <f t="shared" si="15"/>
        <v>0</v>
      </c>
      <c r="S53" s="150"/>
      <c r="T53" s="150"/>
      <c r="U53" s="150"/>
      <c r="V53" s="150"/>
      <c r="W53" s="150"/>
      <c r="X53" s="150"/>
      <c r="Y53" s="150"/>
      <c r="Z53" s="150"/>
      <c r="AA53" s="158">
        <v>133</v>
      </c>
      <c r="AB53" s="150"/>
      <c r="AC53" s="179">
        <f t="shared" si="18"/>
        <v>133</v>
      </c>
      <c r="AD53" s="223"/>
      <c r="AE53" s="215">
        <f t="shared" si="19"/>
        <v>133</v>
      </c>
      <c r="AF53" s="157" t="s">
        <v>145</v>
      </c>
    </row>
    <row r="54" spans="1:32" s="126" customFormat="1" ht="62.25" customHeight="1" hidden="1">
      <c r="A54" s="32" t="s">
        <v>416</v>
      </c>
      <c r="B54" s="32" t="s">
        <v>323</v>
      </c>
      <c r="C54" s="48" t="s">
        <v>151</v>
      </c>
      <c r="D54" s="148"/>
      <c r="E54" s="51"/>
      <c r="F54" s="51"/>
      <c r="G54" s="51"/>
      <c r="H54" s="150"/>
      <c r="I54" s="150"/>
      <c r="J54" s="150"/>
      <c r="K54" s="150"/>
      <c r="L54" s="150"/>
      <c r="M54" s="150"/>
      <c r="N54" s="150"/>
      <c r="O54" s="150"/>
      <c r="P54" s="223"/>
      <c r="Q54" s="223"/>
      <c r="R54" s="151">
        <f t="shared" si="15"/>
        <v>0</v>
      </c>
      <c r="S54" s="150"/>
      <c r="T54" s="150"/>
      <c r="U54" s="150"/>
      <c r="V54" s="150"/>
      <c r="W54" s="150"/>
      <c r="X54" s="150"/>
      <c r="Y54" s="150"/>
      <c r="Z54" s="150"/>
      <c r="AA54" s="150"/>
      <c r="AB54" s="150"/>
      <c r="AC54" s="179">
        <f t="shared" si="18"/>
        <v>0</v>
      </c>
      <c r="AD54" s="223"/>
      <c r="AE54" s="215">
        <f t="shared" si="19"/>
        <v>0</v>
      </c>
      <c r="AF54" s="157"/>
    </row>
    <row r="55" spans="1:32" s="347" customFormat="1" ht="83.25" customHeight="1">
      <c r="A55" s="32" t="s">
        <v>379</v>
      </c>
      <c r="B55" s="32" t="s">
        <v>323</v>
      </c>
      <c r="C55" s="199" t="s">
        <v>22</v>
      </c>
      <c r="D55" s="51"/>
      <c r="E55" s="51"/>
      <c r="F55" s="51"/>
      <c r="G55" s="51"/>
      <c r="H55" s="158"/>
      <c r="I55" s="150"/>
      <c r="J55" s="150"/>
      <c r="K55" s="150"/>
      <c r="L55" s="150"/>
      <c r="M55" s="150"/>
      <c r="N55" s="150"/>
      <c r="O55" s="150"/>
      <c r="P55" s="223"/>
      <c r="Q55" s="223"/>
      <c r="R55" s="179">
        <f>SUM(D55:O55)</f>
        <v>0</v>
      </c>
      <c r="S55" s="150">
        <f>-50-30</f>
        <v>-80</v>
      </c>
      <c r="T55" s="150"/>
      <c r="U55" s="150"/>
      <c r="V55" s="150"/>
      <c r="W55" s="150"/>
      <c r="X55" s="150">
        <v>-2.3</v>
      </c>
      <c r="Y55" s="150"/>
      <c r="Z55" s="150"/>
      <c r="AA55" s="150"/>
      <c r="AB55" s="150"/>
      <c r="AC55" s="179">
        <f t="shared" si="18"/>
        <v>-82.3</v>
      </c>
      <c r="AD55" s="223"/>
      <c r="AE55" s="215">
        <f t="shared" si="19"/>
        <v>-82.3</v>
      </c>
      <c r="AF55" s="346"/>
    </row>
    <row r="56" spans="1:32" s="339" customFormat="1" ht="159.75" customHeight="1" hidden="1">
      <c r="A56" s="331" t="s">
        <v>379</v>
      </c>
      <c r="B56" s="331" t="s">
        <v>323</v>
      </c>
      <c r="C56" s="316" t="s">
        <v>1</v>
      </c>
      <c r="D56" s="333"/>
      <c r="E56" s="333"/>
      <c r="F56" s="333"/>
      <c r="G56" s="333"/>
      <c r="H56" s="336"/>
      <c r="I56" s="334"/>
      <c r="J56" s="334"/>
      <c r="K56" s="334"/>
      <c r="L56" s="334"/>
      <c r="M56" s="334"/>
      <c r="N56" s="334"/>
      <c r="O56" s="334"/>
      <c r="P56" s="335"/>
      <c r="Q56" s="335"/>
      <c r="R56" s="337">
        <f>SUM(D56:O56)</f>
        <v>0</v>
      </c>
      <c r="S56" s="334"/>
      <c r="T56" s="334"/>
      <c r="U56" s="334"/>
      <c r="V56" s="334"/>
      <c r="W56" s="334"/>
      <c r="X56" s="334"/>
      <c r="Y56" s="334"/>
      <c r="Z56" s="334"/>
      <c r="AA56" s="334"/>
      <c r="AB56" s="334"/>
      <c r="AC56" s="337">
        <f>SUM(S56:AB56)</f>
        <v>0</v>
      </c>
      <c r="AD56" s="335"/>
      <c r="AE56" s="317">
        <f aca="true" t="shared" si="20" ref="AE56:AE75">R56+AC56</f>
        <v>0</v>
      </c>
      <c r="AF56" s="338"/>
    </row>
    <row r="57" spans="1:32" s="126" customFormat="1" ht="108.75" customHeight="1" hidden="1">
      <c r="A57" s="46" t="s">
        <v>379</v>
      </c>
      <c r="B57" s="46" t="s">
        <v>323</v>
      </c>
      <c r="C57" s="29" t="s">
        <v>195</v>
      </c>
      <c r="D57" s="148"/>
      <c r="E57" s="51"/>
      <c r="F57" s="51"/>
      <c r="G57" s="51"/>
      <c r="H57" s="158"/>
      <c r="I57" s="150"/>
      <c r="J57" s="150"/>
      <c r="K57" s="150"/>
      <c r="L57" s="150"/>
      <c r="M57" s="150"/>
      <c r="N57" s="150"/>
      <c r="O57" s="150"/>
      <c r="P57" s="223"/>
      <c r="Q57" s="223"/>
      <c r="R57" s="179">
        <f t="shared" si="15"/>
        <v>0</v>
      </c>
      <c r="S57" s="150"/>
      <c r="T57" s="150"/>
      <c r="U57" s="150"/>
      <c r="V57" s="150"/>
      <c r="W57" s="150"/>
      <c r="X57" s="150"/>
      <c r="Y57" s="150"/>
      <c r="Z57" s="150"/>
      <c r="AA57" s="150"/>
      <c r="AB57" s="150"/>
      <c r="AC57" s="179">
        <f t="shared" si="16"/>
        <v>0</v>
      </c>
      <c r="AD57" s="223"/>
      <c r="AE57" s="215">
        <f t="shared" si="20"/>
        <v>0</v>
      </c>
      <c r="AF57" s="157"/>
    </row>
    <row r="58" spans="1:32" s="125" customFormat="1" ht="108" customHeight="1" hidden="1">
      <c r="A58" s="46" t="s">
        <v>379</v>
      </c>
      <c r="B58" s="46" t="s">
        <v>323</v>
      </c>
      <c r="C58" s="29" t="s">
        <v>396</v>
      </c>
      <c r="D58" s="148"/>
      <c r="E58" s="51"/>
      <c r="F58" s="51"/>
      <c r="G58" s="51"/>
      <c r="H58" s="158"/>
      <c r="I58" s="150"/>
      <c r="J58" s="150"/>
      <c r="K58" s="150"/>
      <c r="L58" s="150"/>
      <c r="M58" s="150"/>
      <c r="N58" s="150"/>
      <c r="O58" s="150"/>
      <c r="P58" s="223"/>
      <c r="Q58" s="223"/>
      <c r="R58" s="179">
        <f t="shared" si="15"/>
        <v>0</v>
      </c>
      <c r="S58" s="150"/>
      <c r="T58" s="150"/>
      <c r="U58" s="150"/>
      <c r="V58" s="150"/>
      <c r="W58" s="150"/>
      <c r="X58" s="150"/>
      <c r="Y58" s="159"/>
      <c r="Z58" s="159"/>
      <c r="AA58" s="159"/>
      <c r="AB58" s="150"/>
      <c r="AC58" s="179">
        <f t="shared" si="16"/>
        <v>0</v>
      </c>
      <c r="AD58" s="223"/>
      <c r="AE58" s="215">
        <f t="shared" si="20"/>
        <v>0</v>
      </c>
      <c r="AF58" s="160"/>
    </row>
    <row r="59" spans="1:32" s="125" customFormat="1" ht="204" customHeight="1" hidden="1">
      <c r="A59" s="46" t="s">
        <v>152</v>
      </c>
      <c r="B59" s="46" t="s">
        <v>323</v>
      </c>
      <c r="C59" s="29" t="s">
        <v>34</v>
      </c>
      <c r="D59" s="148"/>
      <c r="E59" s="51"/>
      <c r="F59" s="51"/>
      <c r="G59" s="51"/>
      <c r="H59" s="150"/>
      <c r="I59" s="150"/>
      <c r="J59" s="150"/>
      <c r="K59" s="150"/>
      <c r="L59" s="150"/>
      <c r="M59" s="150"/>
      <c r="N59" s="150"/>
      <c r="O59" s="150"/>
      <c r="P59" s="223"/>
      <c r="Q59" s="223"/>
      <c r="R59" s="151">
        <f t="shared" si="15"/>
        <v>0</v>
      </c>
      <c r="S59" s="150"/>
      <c r="T59" s="150"/>
      <c r="U59" s="150"/>
      <c r="V59" s="150"/>
      <c r="W59" s="150"/>
      <c r="X59" s="150"/>
      <c r="Y59" s="159"/>
      <c r="Z59" s="159"/>
      <c r="AA59" s="255"/>
      <c r="AB59" s="150"/>
      <c r="AC59" s="179">
        <f t="shared" si="16"/>
        <v>0</v>
      </c>
      <c r="AD59" s="223"/>
      <c r="AE59" s="215">
        <f t="shared" si="20"/>
        <v>0</v>
      </c>
      <c r="AF59" s="257"/>
    </row>
    <row r="60" spans="1:32" s="221" customFormat="1" ht="126.75" customHeight="1" hidden="1">
      <c r="A60" s="32" t="s">
        <v>257</v>
      </c>
      <c r="B60" s="32" t="s">
        <v>258</v>
      </c>
      <c r="C60" s="344" t="s">
        <v>197</v>
      </c>
      <c r="D60" s="51"/>
      <c r="E60" s="51"/>
      <c r="F60" s="51"/>
      <c r="G60" s="51"/>
      <c r="H60" s="150"/>
      <c r="I60" s="150"/>
      <c r="J60" s="150"/>
      <c r="K60" s="150"/>
      <c r="L60" s="150"/>
      <c r="M60" s="150"/>
      <c r="N60" s="150"/>
      <c r="O60" s="150"/>
      <c r="P60" s="223"/>
      <c r="Q60" s="223"/>
      <c r="R60" s="151">
        <f t="shared" si="15"/>
        <v>0</v>
      </c>
      <c r="S60" s="150"/>
      <c r="T60" s="150"/>
      <c r="U60" s="252"/>
      <c r="V60" s="149"/>
      <c r="W60" s="149"/>
      <c r="X60" s="149"/>
      <c r="Y60" s="149"/>
      <c r="Z60" s="149"/>
      <c r="AA60" s="306"/>
      <c r="AB60" s="306"/>
      <c r="AC60" s="179">
        <f aca="true" t="shared" si="21" ref="AC60:AC83">SUM(S60:AB60)</f>
        <v>0</v>
      </c>
      <c r="AD60" s="223"/>
      <c r="AE60" s="215">
        <f t="shared" si="20"/>
        <v>0</v>
      </c>
      <c r="AF60" s="220" t="s">
        <v>145</v>
      </c>
    </row>
    <row r="61" spans="1:32" s="221" customFormat="1" ht="139.5" customHeight="1" hidden="1">
      <c r="A61" s="32" t="s">
        <v>257</v>
      </c>
      <c r="B61" s="32" t="s">
        <v>258</v>
      </c>
      <c r="C61" s="222" t="s">
        <v>39</v>
      </c>
      <c r="D61" s="51"/>
      <c r="E61" s="51"/>
      <c r="F61" s="51"/>
      <c r="G61" s="51"/>
      <c r="H61" s="150"/>
      <c r="I61" s="150"/>
      <c r="J61" s="150"/>
      <c r="K61" s="150"/>
      <c r="L61" s="150"/>
      <c r="M61" s="150"/>
      <c r="N61" s="150"/>
      <c r="O61" s="150"/>
      <c r="P61" s="223"/>
      <c r="Q61" s="223"/>
      <c r="R61" s="151">
        <f aca="true" t="shared" si="22" ref="R61:R82">SUM(D61:O61)</f>
        <v>0</v>
      </c>
      <c r="S61" s="150"/>
      <c r="T61" s="150"/>
      <c r="U61" s="252"/>
      <c r="V61" s="149"/>
      <c r="W61" s="149"/>
      <c r="X61" s="149"/>
      <c r="Y61" s="149"/>
      <c r="Z61" s="149"/>
      <c r="AA61" s="306"/>
      <c r="AB61" s="306"/>
      <c r="AC61" s="179">
        <f t="shared" si="21"/>
        <v>0</v>
      </c>
      <c r="AD61" s="223"/>
      <c r="AE61" s="215">
        <f t="shared" si="20"/>
        <v>0</v>
      </c>
      <c r="AF61" s="220"/>
    </row>
    <row r="62" spans="1:32" s="221" customFormat="1" ht="168" customHeight="1" hidden="1">
      <c r="A62" s="32" t="s">
        <v>257</v>
      </c>
      <c r="B62" s="32" t="s">
        <v>258</v>
      </c>
      <c r="C62" s="222" t="s">
        <v>372</v>
      </c>
      <c r="D62" s="51"/>
      <c r="E62" s="51"/>
      <c r="F62" s="51"/>
      <c r="G62" s="51"/>
      <c r="H62" s="150"/>
      <c r="I62" s="150"/>
      <c r="J62" s="150"/>
      <c r="K62" s="150"/>
      <c r="L62" s="150"/>
      <c r="M62" s="150"/>
      <c r="N62" s="150"/>
      <c r="O62" s="150"/>
      <c r="P62" s="223"/>
      <c r="Q62" s="223"/>
      <c r="R62" s="151">
        <f>SUM(D62:O62)</f>
        <v>0</v>
      </c>
      <c r="S62" s="150"/>
      <c r="T62" s="150"/>
      <c r="U62" s="252"/>
      <c r="V62" s="149"/>
      <c r="W62" s="149"/>
      <c r="X62" s="149"/>
      <c r="Y62" s="149"/>
      <c r="Z62" s="149"/>
      <c r="AA62" s="306"/>
      <c r="AB62" s="306"/>
      <c r="AC62" s="179">
        <f t="shared" si="21"/>
        <v>0</v>
      </c>
      <c r="AD62" s="223"/>
      <c r="AE62" s="215">
        <f t="shared" si="20"/>
        <v>0</v>
      </c>
      <c r="AF62" s="220"/>
    </row>
    <row r="63" spans="1:32" s="221" customFormat="1" ht="216" customHeight="1" hidden="1">
      <c r="A63" s="331" t="s">
        <v>257</v>
      </c>
      <c r="B63" s="331" t="s">
        <v>258</v>
      </c>
      <c r="C63" s="340" t="s">
        <v>2</v>
      </c>
      <c r="D63" s="333"/>
      <c r="E63" s="333"/>
      <c r="F63" s="333"/>
      <c r="G63" s="333"/>
      <c r="H63" s="334"/>
      <c r="I63" s="334"/>
      <c r="J63" s="334"/>
      <c r="K63" s="334"/>
      <c r="L63" s="334"/>
      <c r="M63" s="334"/>
      <c r="N63" s="334"/>
      <c r="O63" s="334"/>
      <c r="P63" s="335"/>
      <c r="Q63" s="335"/>
      <c r="R63" s="335">
        <f>SUM(D63:O63)</f>
        <v>0</v>
      </c>
      <c r="S63" s="334"/>
      <c r="T63" s="334"/>
      <c r="U63" s="341"/>
      <c r="V63" s="342"/>
      <c r="W63" s="342"/>
      <c r="X63" s="342"/>
      <c r="Y63" s="342"/>
      <c r="Z63" s="342"/>
      <c r="AA63" s="343"/>
      <c r="AB63" s="343"/>
      <c r="AC63" s="337">
        <f t="shared" si="21"/>
        <v>0</v>
      </c>
      <c r="AD63" s="335"/>
      <c r="AE63" s="317">
        <f t="shared" si="20"/>
        <v>0</v>
      </c>
      <c r="AF63" s="220"/>
    </row>
    <row r="64" spans="1:32" s="221" customFormat="1" ht="181.5" customHeight="1" hidden="1">
      <c r="A64" s="331" t="s">
        <v>257</v>
      </c>
      <c r="B64" s="331" t="s">
        <v>258</v>
      </c>
      <c r="C64" s="340" t="s">
        <v>196</v>
      </c>
      <c r="D64" s="333"/>
      <c r="E64" s="333"/>
      <c r="F64" s="333"/>
      <c r="G64" s="333"/>
      <c r="H64" s="334"/>
      <c r="I64" s="334"/>
      <c r="J64" s="334"/>
      <c r="K64" s="334"/>
      <c r="L64" s="334"/>
      <c r="M64" s="334"/>
      <c r="N64" s="334"/>
      <c r="O64" s="334"/>
      <c r="P64" s="335"/>
      <c r="Q64" s="335"/>
      <c r="R64" s="335">
        <f>SUM(D64:O64)</f>
        <v>0</v>
      </c>
      <c r="S64" s="334"/>
      <c r="T64" s="334"/>
      <c r="U64" s="341"/>
      <c r="V64" s="342"/>
      <c r="W64" s="342"/>
      <c r="X64" s="342"/>
      <c r="Y64" s="342"/>
      <c r="Z64" s="342"/>
      <c r="AA64" s="343"/>
      <c r="AB64" s="343"/>
      <c r="AC64" s="337">
        <f t="shared" si="21"/>
        <v>0</v>
      </c>
      <c r="AD64" s="335"/>
      <c r="AE64" s="317">
        <f t="shared" si="20"/>
        <v>0</v>
      </c>
      <c r="AF64" s="220"/>
    </row>
    <row r="65" spans="1:32" s="221" customFormat="1" ht="159" customHeight="1" hidden="1">
      <c r="A65" s="32" t="s">
        <v>257</v>
      </c>
      <c r="B65" s="32" t="s">
        <v>258</v>
      </c>
      <c r="C65" s="222" t="s">
        <v>3</v>
      </c>
      <c r="D65" s="51"/>
      <c r="E65" s="51"/>
      <c r="F65" s="51"/>
      <c r="G65" s="51"/>
      <c r="H65" s="150"/>
      <c r="I65" s="150"/>
      <c r="J65" s="150"/>
      <c r="K65" s="150"/>
      <c r="L65" s="150"/>
      <c r="M65" s="150"/>
      <c r="N65" s="150"/>
      <c r="O65" s="150"/>
      <c r="P65" s="223"/>
      <c r="Q65" s="223"/>
      <c r="R65" s="151">
        <f>SUM(D65:O65)</f>
        <v>0</v>
      </c>
      <c r="S65" s="150"/>
      <c r="T65" s="150"/>
      <c r="U65" s="252"/>
      <c r="V65" s="149"/>
      <c r="W65" s="149"/>
      <c r="X65" s="149"/>
      <c r="Y65" s="149"/>
      <c r="Z65" s="149"/>
      <c r="AA65" s="306"/>
      <c r="AB65" s="306"/>
      <c r="AC65" s="179">
        <f t="shared" si="21"/>
        <v>0</v>
      </c>
      <c r="AD65" s="223"/>
      <c r="AE65" s="215">
        <f t="shared" si="20"/>
        <v>0</v>
      </c>
      <c r="AF65" s="220"/>
    </row>
    <row r="66" spans="1:32" s="221" customFormat="1" ht="111" customHeight="1" hidden="1">
      <c r="A66" s="32" t="s">
        <v>257</v>
      </c>
      <c r="B66" s="32" t="s">
        <v>258</v>
      </c>
      <c r="C66" s="222" t="s">
        <v>392</v>
      </c>
      <c r="D66" s="51"/>
      <c r="E66" s="51"/>
      <c r="F66" s="51"/>
      <c r="G66" s="51"/>
      <c r="H66" s="150"/>
      <c r="I66" s="150"/>
      <c r="J66" s="150"/>
      <c r="K66" s="150"/>
      <c r="L66" s="150"/>
      <c r="M66" s="150"/>
      <c r="N66" s="150"/>
      <c r="O66" s="150"/>
      <c r="P66" s="223"/>
      <c r="Q66" s="223"/>
      <c r="R66" s="151">
        <f t="shared" si="22"/>
        <v>0</v>
      </c>
      <c r="S66" s="150"/>
      <c r="T66" s="150"/>
      <c r="U66" s="252"/>
      <c r="V66" s="149"/>
      <c r="W66" s="149"/>
      <c r="X66" s="149"/>
      <c r="Y66" s="149"/>
      <c r="Z66" s="149"/>
      <c r="AA66" s="306"/>
      <c r="AB66" s="306"/>
      <c r="AC66" s="179">
        <f t="shared" si="21"/>
        <v>0</v>
      </c>
      <c r="AD66" s="223"/>
      <c r="AE66" s="215">
        <f t="shared" si="20"/>
        <v>0</v>
      </c>
      <c r="AF66" s="220"/>
    </row>
    <row r="67" spans="1:32" s="221" customFormat="1" ht="152.25" customHeight="1" hidden="1">
      <c r="A67" s="32" t="s">
        <v>257</v>
      </c>
      <c r="B67" s="32" t="s">
        <v>258</v>
      </c>
      <c r="C67" s="222" t="s">
        <v>148</v>
      </c>
      <c r="D67" s="51"/>
      <c r="E67" s="51"/>
      <c r="F67" s="51"/>
      <c r="G67" s="51"/>
      <c r="H67" s="150"/>
      <c r="I67" s="150"/>
      <c r="J67" s="150"/>
      <c r="K67" s="150"/>
      <c r="L67" s="150"/>
      <c r="M67" s="150"/>
      <c r="N67" s="150"/>
      <c r="O67" s="150"/>
      <c r="P67" s="150"/>
      <c r="Q67" s="150"/>
      <c r="R67" s="263">
        <f t="shared" si="22"/>
        <v>0</v>
      </c>
      <c r="S67" s="150"/>
      <c r="T67" s="150"/>
      <c r="U67" s="149"/>
      <c r="V67" s="149"/>
      <c r="W67" s="149"/>
      <c r="X67" s="149"/>
      <c r="Y67" s="149"/>
      <c r="Z67" s="149"/>
      <c r="AA67" s="150"/>
      <c r="AB67" s="150"/>
      <c r="AC67" s="262">
        <f t="shared" si="21"/>
        <v>0</v>
      </c>
      <c r="AD67" s="150"/>
      <c r="AE67" s="264">
        <f t="shared" si="20"/>
        <v>0</v>
      </c>
      <c r="AF67" s="220" t="s">
        <v>200</v>
      </c>
    </row>
    <row r="68" spans="1:32" s="221" customFormat="1" ht="216.75" customHeight="1" hidden="1">
      <c r="A68" s="32" t="s">
        <v>257</v>
      </c>
      <c r="B68" s="32" t="s">
        <v>258</v>
      </c>
      <c r="C68" s="222" t="s">
        <v>130</v>
      </c>
      <c r="D68" s="51"/>
      <c r="E68" s="51"/>
      <c r="F68" s="51"/>
      <c r="G68" s="51"/>
      <c r="H68" s="150"/>
      <c r="I68" s="150"/>
      <c r="J68" s="150"/>
      <c r="K68" s="150"/>
      <c r="L68" s="150"/>
      <c r="M68" s="150"/>
      <c r="N68" s="150"/>
      <c r="O68" s="150"/>
      <c r="P68" s="223"/>
      <c r="Q68" s="223"/>
      <c r="R68" s="263">
        <f t="shared" si="22"/>
        <v>0</v>
      </c>
      <c r="S68" s="150"/>
      <c r="T68" s="150"/>
      <c r="U68" s="149"/>
      <c r="V68" s="149"/>
      <c r="W68" s="149"/>
      <c r="X68" s="149"/>
      <c r="Y68" s="252"/>
      <c r="Z68" s="149"/>
      <c r="AA68" s="150"/>
      <c r="AB68" s="150"/>
      <c r="AC68" s="262">
        <f t="shared" si="21"/>
        <v>0</v>
      </c>
      <c r="AD68" s="150"/>
      <c r="AE68" s="264">
        <f t="shared" si="20"/>
        <v>0</v>
      </c>
      <c r="AF68" s="220"/>
    </row>
    <row r="69" spans="1:32" s="221" customFormat="1" ht="210" customHeight="1" hidden="1">
      <c r="A69" s="32" t="s">
        <v>160</v>
      </c>
      <c r="B69" s="32" t="s">
        <v>308</v>
      </c>
      <c r="C69" s="222" t="s">
        <v>143</v>
      </c>
      <c r="D69" s="51"/>
      <c r="E69" s="51"/>
      <c r="F69" s="51"/>
      <c r="G69" s="51"/>
      <c r="H69" s="150"/>
      <c r="I69" s="150"/>
      <c r="J69" s="150"/>
      <c r="K69" s="150"/>
      <c r="L69" s="150"/>
      <c r="M69" s="150"/>
      <c r="N69" s="150"/>
      <c r="O69" s="150"/>
      <c r="P69" s="223"/>
      <c r="Q69" s="223"/>
      <c r="R69" s="151">
        <f t="shared" si="22"/>
        <v>0</v>
      </c>
      <c r="S69" s="150"/>
      <c r="T69" s="150"/>
      <c r="U69" s="149"/>
      <c r="V69" s="149"/>
      <c r="W69" s="149"/>
      <c r="X69" s="149"/>
      <c r="Y69" s="149"/>
      <c r="Z69" s="149"/>
      <c r="AA69" s="150"/>
      <c r="AB69" s="150"/>
      <c r="AC69" s="179">
        <f t="shared" si="21"/>
        <v>0</v>
      </c>
      <c r="AD69" s="223"/>
      <c r="AE69" s="215">
        <f t="shared" si="20"/>
        <v>0</v>
      </c>
      <c r="AF69" s="220" t="s">
        <v>145</v>
      </c>
    </row>
    <row r="70" spans="1:32" s="125" customFormat="1" ht="111.75" customHeight="1">
      <c r="A70" s="32" t="s">
        <v>333</v>
      </c>
      <c r="B70" s="32" t="s">
        <v>331</v>
      </c>
      <c r="C70" s="138" t="s">
        <v>276</v>
      </c>
      <c r="D70" s="51"/>
      <c r="E70" s="51"/>
      <c r="F70" s="51"/>
      <c r="G70" s="51"/>
      <c r="H70" s="150"/>
      <c r="I70" s="150"/>
      <c r="J70" s="150"/>
      <c r="K70" s="150"/>
      <c r="L70" s="150"/>
      <c r="M70" s="150"/>
      <c r="N70" s="150">
        <v>114.2</v>
      </c>
      <c r="O70" s="150"/>
      <c r="P70" s="223"/>
      <c r="Q70" s="223"/>
      <c r="R70" s="151">
        <f t="shared" si="22"/>
        <v>114.2</v>
      </c>
      <c r="S70" s="150"/>
      <c r="T70" s="150"/>
      <c r="U70" s="150"/>
      <c r="V70" s="150"/>
      <c r="W70" s="150"/>
      <c r="X70" s="158"/>
      <c r="Y70" s="150"/>
      <c r="Z70" s="150"/>
      <c r="AA70" s="150"/>
      <c r="AB70" s="150"/>
      <c r="AC70" s="179">
        <f t="shared" si="21"/>
        <v>0</v>
      </c>
      <c r="AD70" s="223"/>
      <c r="AE70" s="215">
        <f t="shared" si="20"/>
        <v>114.2</v>
      </c>
      <c r="AF70" s="160"/>
    </row>
    <row r="71" spans="1:32" s="125" customFormat="1" ht="91.5" customHeight="1" hidden="1">
      <c r="A71" s="32" t="s">
        <v>333</v>
      </c>
      <c r="B71" s="32" t="s">
        <v>331</v>
      </c>
      <c r="C71" s="138" t="s">
        <v>153</v>
      </c>
      <c r="D71" s="51"/>
      <c r="E71" s="51"/>
      <c r="F71" s="51"/>
      <c r="G71" s="51"/>
      <c r="H71" s="158"/>
      <c r="I71" s="158"/>
      <c r="J71" s="158"/>
      <c r="K71" s="158"/>
      <c r="L71" s="158"/>
      <c r="M71" s="158"/>
      <c r="N71" s="158"/>
      <c r="O71" s="158"/>
      <c r="P71" s="251"/>
      <c r="Q71" s="251"/>
      <c r="R71" s="151">
        <f t="shared" si="22"/>
        <v>0</v>
      </c>
      <c r="S71" s="150"/>
      <c r="T71" s="150"/>
      <c r="U71" s="150"/>
      <c r="V71" s="150"/>
      <c r="W71" s="150"/>
      <c r="X71" s="252"/>
      <c r="Y71" s="252"/>
      <c r="Z71" s="252"/>
      <c r="AA71" s="150"/>
      <c r="AB71" s="150"/>
      <c r="AC71" s="179">
        <f t="shared" si="21"/>
        <v>0</v>
      </c>
      <c r="AD71" s="223"/>
      <c r="AE71" s="215">
        <f t="shared" si="20"/>
        <v>0</v>
      </c>
      <c r="AF71" s="160" t="s">
        <v>214</v>
      </c>
    </row>
    <row r="72" spans="1:32" s="125" customFormat="1" ht="162" customHeight="1" hidden="1">
      <c r="A72" s="32" t="s">
        <v>333</v>
      </c>
      <c r="B72" s="32" t="s">
        <v>331</v>
      </c>
      <c r="C72" s="138" t="s">
        <v>159</v>
      </c>
      <c r="D72" s="51"/>
      <c r="E72" s="51"/>
      <c r="F72" s="51"/>
      <c r="G72" s="51"/>
      <c r="H72" s="158"/>
      <c r="I72" s="158"/>
      <c r="J72" s="158"/>
      <c r="K72" s="158"/>
      <c r="L72" s="158"/>
      <c r="M72" s="158"/>
      <c r="N72" s="158"/>
      <c r="O72" s="158"/>
      <c r="P72" s="251"/>
      <c r="Q72" s="251"/>
      <c r="R72" s="151">
        <f t="shared" si="22"/>
        <v>0</v>
      </c>
      <c r="S72" s="150"/>
      <c r="T72" s="150"/>
      <c r="U72" s="150"/>
      <c r="V72" s="150"/>
      <c r="W72" s="150"/>
      <c r="X72" s="252"/>
      <c r="Y72" s="252"/>
      <c r="Z72" s="252"/>
      <c r="AA72" s="150"/>
      <c r="AB72" s="150"/>
      <c r="AC72" s="179">
        <f t="shared" si="21"/>
        <v>0</v>
      </c>
      <c r="AD72" s="223"/>
      <c r="AE72" s="215">
        <f t="shared" si="20"/>
        <v>0</v>
      </c>
      <c r="AF72" s="160"/>
    </row>
    <row r="73" spans="1:32" s="125" customFormat="1" ht="83.25" customHeight="1" hidden="1">
      <c r="A73" s="32" t="s">
        <v>333</v>
      </c>
      <c r="B73" s="32" t="s">
        <v>331</v>
      </c>
      <c r="C73" s="138" t="s">
        <v>153</v>
      </c>
      <c r="D73" s="51"/>
      <c r="E73" s="51"/>
      <c r="F73" s="51"/>
      <c r="G73" s="51"/>
      <c r="H73" s="158"/>
      <c r="I73" s="158"/>
      <c r="J73" s="158"/>
      <c r="K73" s="158"/>
      <c r="L73" s="158"/>
      <c r="M73" s="158"/>
      <c r="N73" s="158"/>
      <c r="O73" s="158"/>
      <c r="P73" s="251"/>
      <c r="Q73" s="251"/>
      <c r="R73" s="179">
        <f t="shared" si="22"/>
        <v>0</v>
      </c>
      <c r="S73" s="150"/>
      <c r="T73" s="150"/>
      <c r="U73" s="150"/>
      <c r="V73" s="150"/>
      <c r="W73" s="150"/>
      <c r="X73" s="252"/>
      <c r="Y73" s="252"/>
      <c r="Z73" s="252"/>
      <c r="AA73" s="150"/>
      <c r="AB73" s="150"/>
      <c r="AC73" s="215">
        <f t="shared" si="21"/>
        <v>0</v>
      </c>
      <c r="AD73" s="152"/>
      <c r="AE73" s="215">
        <f t="shared" si="20"/>
        <v>0</v>
      </c>
      <c r="AF73" s="157"/>
    </row>
    <row r="74" spans="1:32" s="125" customFormat="1" ht="140.25" customHeight="1" hidden="1">
      <c r="A74" s="32" t="s">
        <v>333</v>
      </c>
      <c r="B74" s="32" t="s">
        <v>331</v>
      </c>
      <c r="C74" s="138" t="s">
        <v>402</v>
      </c>
      <c r="D74" s="51"/>
      <c r="E74" s="51"/>
      <c r="F74" s="51"/>
      <c r="G74" s="51"/>
      <c r="H74" s="150"/>
      <c r="I74" s="150"/>
      <c r="J74" s="150"/>
      <c r="K74" s="150"/>
      <c r="L74" s="150"/>
      <c r="M74" s="150"/>
      <c r="N74" s="150"/>
      <c r="O74" s="150"/>
      <c r="P74" s="223"/>
      <c r="Q74" s="223"/>
      <c r="R74" s="151">
        <f t="shared" si="22"/>
        <v>0</v>
      </c>
      <c r="S74" s="150"/>
      <c r="T74" s="150"/>
      <c r="U74" s="150"/>
      <c r="V74" s="150"/>
      <c r="W74" s="150"/>
      <c r="X74" s="150"/>
      <c r="Y74" s="150"/>
      <c r="Z74" s="150"/>
      <c r="AA74" s="150"/>
      <c r="AB74" s="150"/>
      <c r="AC74" s="151">
        <f t="shared" si="21"/>
        <v>0</v>
      </c>
      <c r="AD74" s="223"/>
      <c r="AE74" s="215">
        <f t="shared" si="20"/>
        <v>0</v>
      </c>
      <c r="AF74" s="160"/>
    </row>
    <row r="75" spans="1:32" s="125" customFormat="1" ht="66.75" customHeight="1" hidden="1">
      <c r="A75" s="32" t="s">
        <v>417</v>
      </c>
      <c r="B75" s="32" t="s">
        <v>258</v>
      </c>
      <c r="C75" s="138" t="s">
        <v>139</v>
      </c>
      <c r="D75" s="51"/>
      <c r="E75" s="51"/>
      <c r="F75" s="51"/>
      <c r="G75" s="51"/>
      <c r="H75" s="150"/>
      <c r="I75" s="150"/>
      <c r="J75" s="150"/>
      <c r="K75" s="150"/>
      <c r="L75" s="150"/>
      <c r="M75" s="150"/>
      <c r="N75" s="150"/>
      <c r="O75" s="150"/>
      <c r="P75" s="223"/>
      <c r="Q75" s="223"/>
      <c r="R75" s="151">
        <f t="shared" si="22"/>
        <v>0</v>
      </c>
      <c r="S75" s="150"/>
      <c r="T75" s="150"/>
      <c r="U75" s="150"/>
      <c r="V75" s="150"/>
      <c r="W75" s="150"/>
      <c r="X75" s="158"/>
      <c r="Y75" s="150"/>
      <c r="Z75" s="150"/>
      <c r="AA75" s="150"/>
      <c r="AB75" s="150"/>
      <c r="AC75" s="151">
        <f t="shared" si="21"/>
        <v>0</v>
      </c>
      <c r="AD75" s="223"/>
      <c r="AE75" s="215">
        <f t="shared" si="20"/>
        <v>0</v>
      </c>
      <c r="AF75" s="160"/>
    </row>
    <row r="76" spans="1:32" s="221" customFormat="1" ht="150.75" customHeight="1" hidden="1">
      <c r="A76" s="32" t="s">
        <v>417</v>
      </c>
      <c r="B76" s="32" t="s">
        <v>258</v>
      </c>
      <c r="C76" s="138" t="s">
        <v>147</v>
      </c>
      <c r="D76" s="51"/>
      <c r="E76" s="51"/>
      <c r="F76" s="51"/>
      <c r="G76" s="51"/>
      <c r="H76" s="150"/>
      <c r="I76" s="150"/>
      <c r="J76" s="150"/>
      <c r="K76" s="150"/>
      <c r="L76" s="150"/>
      <c r="M76" s="150"/>
      <c r="N76" s="150"/>
      <c r="O76" s="150"/>
      <c r="P76" s="223"/>
      <c r="Q76" s="223"/>
      <c r="R76" s="151">
        <f t="shared" si="22"/>
        <v>0</v>
      </c>
      <c r="S76" s="150"/>
      <c r="T76" s="150"/>
      <c r="U76" s="150"/>
      <c r="V76" s="150"/>
      <c r="W76" s="150"/>
      <c r="X76" s="150"/>
      <c r="Y76" s="150"/>
      <c r="Z76" s="150"/>
      <c r="AA76" s="150"/>
      <c r="AB76" s="150"/>
      <c r="AC76" s="151">
        <f t="shared" si="21"/>
        <v>0</v>
      </c>
      <c r="AD76" s="223"/>
      <c r="AE76" s="215">
        <f aca="true" t="shared" si="23" ref="AE76:AE82">R76+AC76</f>
        <v>0</v>
      </c>
      <c r="AF76" s="157" t="s">
        <v>150</v>
      </c>
    </row>
    <row r="77" spans="1:32" s="221" customFormat="1" ht="146.25" customHeight="1" hidden="1">
      <c r="A77" s="32" t="s">
        <v>417</v>
      </c>
      <c r="B77" s="32" t="s">
        <v>258</v>
      </c>
      <c r="C77" s="138" t="s">
        <v>133</v>
      </c>
      <c r="D77" s="51"/>
      <c r="E77" s="51"/>
      <c r="F77" s="51"/>
      <c r="G77" s="51"/>
      <c r="H77" s="150"/>
      <c r="I77" s="150"/>
      <c r="J77" s="150"/>
      <c r="K77" s="150"/>
      <c r="L77" s="150"/>
      <c r="M77" s="150"/>
      <c r="N77" s="150"/>
      <c r="O77" s="150"/>
      <c r="P77" s="223"/>
      <c r="Q77" s="223"/>
      <c r="R77" s="151">
        <f t="shared" si="22"/>
        <v>0</v>
      </c>
      <c r="S77" s="150"/>
      <c r="T77" s="150"/>
      <c r="U77" s="150"/>
      <c r="V77" s="150"/>
      <c r="W77" s="150"/>
      <c r="X77" s="150"/>
      <c r="Y77" s="150"/>
      <c r="Z77" s="150"/>
      <c r="AA77" s="150"/>
      <c r="AB77" s="150"/>
      <c r="AC77" s="151">
        <f t="shared" si="21"/>
        <v>0</v>
      </c>
      <c r="AD77" s="223"/>
      <c r="AE77" s="215">
        <f t="shared" si="23"/>
        <v>0</v>
      </c>
      <c r="AF77" s="157" t="s">
        <v>149</v>
      </c>
    </row>
    <row r="78" spans="1:32" s="221" customFormat="1" ht="123.75" customHeight="1" hidden="1">
      <c r="A78" s="32" t="s">
        <v>417</v>
      </c>
      <c r="B78" s="32" t="s">
        <v>258</v>
      </c>
      <c r="C78" s="138" t="s">
        <v>134</v>
      </c>
      <c r="D78" s="51"/>
      <c r="E78" s="51"/>
      <c r="F78" s="51"/>
      <c r="G78" s="51"/>
      <c r="H78" s="150"/>
      <c r="I78" s="150"/>
      <c r="J78" s="150"/>
      <c r="K78" s="150"/>
      <c r="L78" s="150"/>
      <c r="M78" s="150"/>
      <c r="N78" s="150"/>
      <c r="O78" s="150"/>
      <c r="P78" s="223"/>
      <c r="Q78" s="223"/>
      <c r="R78" s="151">
        <f>SUM(D78:O78)</f>
        <v>0</v>
      </c>
      <c r="S78" s="150"/>
      <c r="T78" s="150"/>
      <c r="U78" s="150"/>
      <c r="V78" s="150"/>
      <c r="W78" s="150"/>
      <c r="X78" s="150"/>
      <c r="Y78" s="150"/>
      <c r="Z78" s="150"/>
      <c r="AA78" s="150"/>
      <c r="AB78" s="150"/>
      <c r="AC78" s="151">
        <f>SUM(S78:AB78)</f>
        <v>0</v>
      </c>
      <c r="AD78" s="223"/>
      <c r="AE78" s="215">
        <f>R78+AC78</f>
        <v>0</v>
      </c>
      <c r="AF78" s="157"/>
    </row>
    <row r="79" spans="1:32" s="221" customFormat="1" ht="185.25" customHeight="1" hidden="1">
      <c r="A79" s="32" t="s">
        <v>417</v>
      </c>
      <c r="B79" s="32" t="s">
        <v>258</v>
      </c>
      <c r="C79" s="138" t="s">
        <v>41</v>
      </c>
      <c r="D79" s="51"/>
      <c r="E79" s="51"/>
      <c r="F79" s="51"/>
      <c r="G79" s="51"/>
      <c r="H79" s="150"/>
      <c r="I79" s="150"/>
      <c r="J79" s="150"/>
      <c r="K79" s="150"/>
      <c r="L79" s="150"/>
      <c r="M79" s="150"/>
      <c r="N79" s="150"/>
      <c r="O79" s="150"/>
      <c r="P79" s="223"/>
      <c r="Q79" s="223"/>
      <c r="R79" s="151">
        <f t="shared" si="22"/>
        <v>0</v>
      </c>
      <c r="S79" s="150"/>
      <c r="T79" s="150"/>
      <c r="U79" s="150"/>
      <c r="V79" s="150"/>
      <c r="W79" s="150"/>
      <c r="X79" s="150"/>
      <c r="Y79" s="150"/>
      <c r="Z79" s="150"/>
      <c r="AA79" s="150"/>
      <c r="AB79" s="150"/>
      <c r="AC79" s="151">
        <f t="shared" si="21"/>
        <v>0</v>
      </c>
      <c r="AD79" s="223"/>
      <c r="AE79" s="215">
        <f t="shared" si="23"/>
        <v>0</v>
      </c>
      <c r="AF79" s="157"/>
    </row>
    <row r="80" spans="1:32" s="125" customFormat="1" ht="97.5" customHeight="1">
      <c r="A80" s="32" t="s">
        <v>227</v>
      </c>
      <c r="B80" s="32" t="s">
        <v>418</v>
      </c>
      <c r="C80" s="138" t="s">
        <v>277</v>
      </c>
      <c r="D80" s="51"/>
      <c r="E80" s="51"/>
      <c r="F80" s="51"/>
      <c r="G80" s="51"/>
      <c r="H80" s="158"/>
      <c r="I80" s="150"/>
      <c r="J80" s="150"/>
      <c r="K80" s="150"/>
      <c r="L80" s="150"/>
      <c r="M80" s="150"/>
      <c r="N80" s="150"/>
      <c r="O80" s="150"/>
      <c r="P80" s="223"/>
      <c r="Q80" s="223"/>
      <c r="R80" s="179">
        <f t="shared" si="22"/>
        <v>0</v>
      </c>
      <c r="S80" s="150"/>
      <c r="T80" s="150"/>
      <c r="U80" s="150"/>
      <c r="V80" s="150"/>
      <c r="W80" s="150"/>
      <c r="X80" s="158"/>
      <c r="Y80" s="150"/>
      <c r="Z80" s="150"/>
      <c r="AA80" s="150">
        <v>34.95</v>
      </c>
      <c r="AB80" s="150"/>
      <c r="AC80" s="151">
        <f t="shared" si="21"/>
        <v>34.95</v>
      </c>
      <c r="AD80" s="223"/>
      <c r="AE80" s="215">
        <f t="shared" si="23"/>
        <v>34.95</v>
      </c>
      <c r="AF80" s="161"/>
    </row>
    <row r="81" spans="1:32" s="125" customFormat="1" ht="105.75" customHeight="1" hidden="1">
      <c r="A81" s="32" t="s">
        <v>227</v>
      </c>
      <c r="B81" s="32" t="s">
        <v>418</v>
      </c>
      <c r="C81" s="138" t="s">
        <v>45</v>
      </c>
      <c r="D81" s="51"/>
      <c r="E81" s="51"/>
      <c r="F81" s="51"/>
      <c r="G81" s="51"/>
      <c r="H81" s="158"/>
      <c r="I81" s="150"/>
      <c r="J81" s="150"/>
      <c r="K81" s="150"/>
      <c r="L81" s="150"/>
      <c r="M81" s="150"/>
      <c r="N81" s="150"/>
      <c r="O81" s="150"/>
      <c r="P81" s="150"/>
      <c r="Q81" s="150"/>
      <c r="R81" s="262">
        <f t="shared" si="22"/>
        <v>0</v>
      </c>
      <c r="S81" s="150"/>
      <c r="T81" s="150"/>
      <c r="U81" s="150"/>
      <c r="V81" s="150"/>
      <c r="W81" s="150"/>
      <c r="X81" s="158"/>
      <c r="Y81" s="150"/>
      <c r="Z81" s="150"/>
      <c r="AA81" s="150"/>
      <c r="AB81" s="150"/>
      <c r="AC81" s="263">
        <f t="shared" si="21"/>
        <v>0</v>
      </c>
      <c r="AD81" s="150"/>
      <c r="AE81" s="264">
        <f t="shared" si="23"/>
        <v>0</v>
      </c>
      <c r="AF81" s="157"/>
    </row>
    <row r="82" spans="1:32" s="125" customFormat="1" ht="123.75" customHeight="1" hidden="1">
      <c r="A82" s="32" t="s">
        <v>140</v>
      </c>
      <c r="B82" s="32" t="s">
        <v>141</v>
      </c>
      <c r="C82" s="138" t="s">
        <v>5</v>
      </c>
      <c r="D82" s="51"/>
      <c r="E82" s="51"/>
      <c r="F82" s="51"/>
      <c r="G82" s="51"/>
      <c r="H82" s="158"/>
      <c r="I82" s="150"/>
      <c r="J82" s="150"/>
      <c r="K82" s="150"/>
      <c r="L82" s="150"/>
      <c r="M82" s="150"/>
      <c r="N82" s="150"/>
      <c r="O82" s="150"/>
      <c r="P82" s="223"/>
      <c r="Q82" s="223"/>
      <c r="R82" s="151">
        <f t="shared" si="22"/>
        <v>0</v>
      </c>
      <c r="S82" s="150"/>
      <c r="T82" s="150"/>
      <c r="U82" s="150"/>
      <c r="V82" s="150"/>
      <c r="W82" s="150"/>
      <c r="X82" s="158"/>
      <c r="Y82" s="150"/>
      <c r="Z82" s="150"/>
      <c r="AA82" s="150"/>
      <c r="AB82" s="150"/>
      <c r="AC82" s="151">
        <f t="shared" si="21"/>
        <v>0</v>
      </c>
      <c r="AD82" s="223"/>
      <c r="AE82" s="215">
        <f t="shared" si="23"/>
        <v>0</v>
      </c>
      <c r="AF82" s="160"/>
    </row>
    <row r="83" spans="1:32" s="125" customFormat="1" ht="80.25" customHeight="1">
      <c r="A83" s="96" t="s">
        <v>211</v>
      </c>
      <c r="B83" s="370" t="s">
        <v>215</v>
      </c>
      <c r="C83" s="371"/>
      <c r="D83" s="51"/>
      <c r="E83" s="51"/>
      <c r="F83" s="279">
        <f aca="true" t="shared" si="24" ref="F83:AB83">SUM(F93:F94)</f>
        <v>0</v>
      </c>
      <c r="G83" s="279">
        <f t="shared" si="24"/>
        <v>0</v>
      </c>
      <c r="H83" s="279">
        <f>SUM(H86:H94)</f>
        <v>0</v>
      </c>
      <c r="I83" s="279">
        <f t="shared" si="24"/>
        <v>0</v>
      </c>
      <c r="J83" s="279">
        <f t="shared" si="24"/>
        <v>0</v>
      </c>
      <c r="K83" s="279">
        <f t="shared" si="24"/>
        <v>0</v>
      </c>
      <c r="L83" s="279">
        <f t="shared" si="24"/>
        <v>0</v>
      </c>
      <c r="M83" s="279">
        <f t="shared" si="24"/>
        <v>0</v>
      </c>
      <c r="N83" s="279">
        <f t="shared" si="24"/>
        <v>13</v>
      </c>
      <c r="O83" s="279">
        <f t="shared" si="24"/>
        <v>0</v>
      </c>
      <c r="P83" s="279">
        <f t="shared" si="24"/>
        <v>0</v>
      </c>
      <c r="Q83" s="279">
        <f t="shared" si="24"/>
        <v>0</v>
      </c>
      <c r="R83" s="279">
        <f>SUM(R86:R94)</f>
        <v>13</v>
      </c>
      <c r="S83" s="279">
        <f>SUM(S84:T94)</f>
        <v>15.219999999999999</v>
      </c>
      <c r="T83" s="279">
        <f t="shared" si="24"/>
        <v>0</v>
      </c>
      <c r="U83" s="279">
        <f t="shared" si="24"/>
        <v>0</v>
      </c>
      <c r="V83" s="279">
        <f t="shared" si="24"/>
        <v>0</v>
      </c>
      <c r="W83" s="279">
        <f t="shared" si="24"/>
        <v>0</v>
      </c>
      <c r="X83" s="279">
        <f t="shared" si="24"/>
        <v>0</v>
      </c>
      <c r="Y83" s="279">
        <f t="shared" si="24"/>
        <v>0</v>
      </c>
      <c r="Z83" s="279">
        <f t="shared" si="24"/>
        <v>0</v>
      </c>
      <c r="AA83" s="279">
        <f t="shared" si="24"/>
        <v>0</v>
      </c>
      <c r="AB83" s="279">
        <f t="shared" si="24"/>
        <v>0</v>
      </c>
      <c r="AC83" s="280">
        <f t="shared" si="21"/>
        <v>15.219999999999999</v>
      </c>
      <c r="AD83" s="281"/>
      <c r="AE83" s="282">
        <f>R83+AC83</f>
        <v>28.22</v>
      </c>
      <c r="AF83" s="160">
        <f>SUM(AE86:AE94)</f>
        <v>18.22</v>
      </c>
    </row>
    <row r="84" spans="1:32" s="125" customFormat="1" ht="29.25" customHeight="1">
      <c r="A84" s="46" t="s">
        <v>301</v>
      </c>
      <c r="B84" s="32" t="s">
        <v>311</v>
      </c>
      <c r="C84" s="48" t="s">
        <v>388</v>
      </c>
      <c r="D84" s="148"/>
      <c r="E84" s="51"/>
      <c r="F84" s="51"/>
      <c r="G84" s="51"/>
      <c r="H84" s="150"/>
      <c r="I84" s="150"/>
      <c r="J84" s="150"/>
      <c r="K84" s="150"/>
      <c r="L84" s="150"/>
      <c r="M84" s="150"/>
      <c r="N84" s="150"/>
      <c r="O84" s="150"/>
      <c r="P84" s="223"/>
      <c r="Q84" s="223"/>
      <c r="R84" s="151">
        <f aca="true" t="shared" si="25" ref="R84:R92">SUM(D84:O84)</f>
        <v>0</v>
      </c>
      <c r="S84" s="150">
        <v>10</v>
      </c>
      <c r="T84" s="150"/>
      <c r="U84" s="150"/>
      <c r="V84" s="150"/>
      <c r="W84" s="150"/>
      <c r="X84" s="150"/>
      <c r="Y84" s="159"/>
      <c r="Z84" s="159"/>
      <c r="AA84" s="159"/>
      <c r="AB84" s="150"/>
      <c r="AC84" s="179">
        <f aca="true" t="shared" si="26" ref="AC84:AC93">SUM(S84:AB84)</f>
        <v>10</v>
      </c>
      <c r="AD84" s="223"/>
      <c r="AE84" s="317">
        <f aca="true" t="shared" si="27" ref="AE84:AE93">R84+AC84</f>
        <v>10</v>
      </c>
      <c r="AF84" s="160"/>
    </row>
    <row r="85" spans="1:32" s="125" customFormat="1" ht="24.75" customHeight="1" hidden="1">
      <c r="A85" s="46" t="s">
        <v>302</v>
      </c>
      <c r="B85" s="32" t="s">
        <v>312</v>
      </c>
      <c r="C85" s="48" t="s">
        <v>98</v>
      </c>
      <c r="D85" s="148"/>
      <c r="E85" s="51"/>
      <c r="F85" s="51"/>
      <c r="G85" s="51"/>
      <c r="H85" s="150"/>
      <c r="I85" s="150"/>
      <c r="J85" s="150"/>
      <c r="K85" s="150"/>
      <c r="L85" s="150"/>
      <c r="M85" s="150"/>
      <c r="N85" s="150"/>
      <c r="O85" s="150"/>
      <c r="P85" s="223"/>
      <c r="Q85" s="223"/>
      <c r="R85" s="151">
        <f t="shared" si="25"/>
        <v>0</v>
      </c>
      <c r="S85" s="150"/>
      <c r="T85" s="150"/>
      <c r="U85" s="150"/>
      <c r="V85" s="150"/>
      <c r="W85" s="150"/>
      <c r="X85" s="150"/>
      <c r="Y85" s="150"/>
      <c r="Z85" s="150"/>
      <c r="AA85" s="150"/>
      <c r="AB85" s="150"/>
      <c r="AC85" s="179">
        <f t="shared" si="26"/>
        <v>0</v>
      </c>
      <c r="AD85" s="223"/>
      <c r="AE85" s="215">
        <f t="shared" si="27"/>
        <v>0</v>
      </c>
      <c r="AF85" s="160"/>
    </row>
    <row r="86" spans="1:32" s="125" customFormat="1" ht="24.75" customHeight="1" hidden="1">
      <c r="A86" s="32" t="s">
        <v>303</v>
      </c>
      <c r="B86" s="32" t="s">
        <v>309</v>
      </c>
      <c r="C86" s="48" t="s">
        <v>359</v>
      </c>
      <c r="D86" s="148"/>
      <c r="E86" s="51"/>
      <c r="F86" s="51"/>
      <c r="G86" s="51"/>
      <c r="H86" s="150"/>
      <c r="I86" s="150"/>
      <c r="J86" s="150"/>
      <c r="K86" s="150"/>
      <c r="L86" s="150"/>
      <c r="M86" s="150"/>
      <c r="N86" s="150"/>
      <c r="O86" s="150"/>
      <c r="P86" s="223"/>
      <c r="Q86" s="223"/>
      <c r="R86" s="151">
        <f t="shared" si="25"/>
        <v>0</v>
      </c>
      <c r="S86" s="150"/>
      <c r="T86" s="150"/>
      <c r="U86" s="150"/>
      <c r="V86" s="150"/>
      <c r="W86" s="150"/>
      <c r="X86" s="150"/>
      <c r="Y86" s="150"/>
      <c r="Z86" s="150"/>
      <c r="AA86" s="150"/>
      <c r="AB86" s="150"/>
      <c r="AC86" s="179">
        <f t="shared" si="26"/>
        <v>0</v>
      </c>
      <c r="AD86" s="223"/>
      <c r="AE86" s="215">
        <f t="shared" si="27"/>
        <v>0</v>
      </c>
      <c r="AF86" s="160"/>
    </row>
    <row r="87" spans="1:32" s="125" customFormat="1" ht="50.25" customHeight="1" hidden="1">
      <c r="A87" s="32" t="s">
        <v>313</v>
      </c>
      <c r="B87" s="32" t="s">
        <v>314</v>
      </c>
      <c r="C87" s="199" t="s">
        <v>88</v>
      </c>
      <c r="D87" s="148"/>
      <c r="E87" s="51"/>
      <c r="F87" s="51"/>
      <c r="G87" s="51"/>
      <c r="H87" s="150"/>
      <c r="I87" s="150"/>
      <c r="J87" s="150"/>
      <c r="K87" s="150"/>
      <c r="L87" s="150"/>
      <c r="M87" s="150"/>
      <c r="N87" s="150"/>
      <c r="O87" s="150"/>
      <c r="P87" s="223"/>
      <c r="Q87" s="223"/>
      <c r="R87" s="151">
        <f t="shared" si="25"/>
        <v>0</v>
      </c>
      <c r="S87" s="150"/>
      <c r="T87" s="150"/>
      <c r="U87" s="150"/>
      <c r="V87" s="150"/>
      <c r="W87" s="150"/>
      <c r="X87" s="150"/>
      <c r="Y87" s="150"/>
      <c r="Z87" s="150"/>
      <c r="AA87" s="150"/>
      <c r="AB87" s="150"/>
      <c r="AC87" s="179">
        <f t="shared" si="26"/>
        <v>0</v>
      </c>
      <c r="AD87" s="223"/>
      <c r="AE87" s="215">
        <f t="shared" si="27"/>
        <v>0</v>
      </c>
      <c r="AF87" s="160"/>
    </row>
    <row r="88" spans="1:32" s="125" customFormat="1" ht="63.75" customHeight="1">
      <c r="A88" s="32" t="s">
        <v>261</v>
      </c>
      <c r="B88" s="32" t="s">
        <v>264</v>
      </c>
      <c r="C88" s="48" t="s">
        <v>213</v>
      </c>
      <c r="D88" s="148"/>
      <c r="E88" s="51"/>
      <c r="F88" s="51"/>
      <c r="G88" s="51"/>
      <c r="H88" s="150"/>
      <c r="I88" s="150"/>
      <c r="J88" s="150"/>
      <c r="K88" s="150"/>
      <c r="L88" s="150"/>
      <c r="M88" s="150"/>
      <c r="N88" s="150"/>
      <c r="O88" s="150"/>
      <c r="P88" s="223"/>
      <c r="Q88" s="223"/>
      <c r="R88" s="151">
        <f t="shared" si="25"/>
        <v>0</v>
      </c>
      <c r="S88" s="150">
        <v>5.22</v>
      </c>
      <c r="T88" s="150"/>
      <c r="U88" s="150"/>
      <c r="V88" s="150"/>
      <c r="W88" s="150"/>
      <c r="X88" s="150"/>
      <c r="Y88" s="150"/>
      <c r="Z88" s="150"/>
      <c r="AA88" s="150"/>
      <c r="AB88" s="150"/>
      <c r="AC88" s="179">
        <f t="shared" si="26"/>
        <v>5.22</v>
      </c>
      <c r="AD88" s="223"/>
      <c r="AE88" s="215">
        <f t="shared" si="27"/>
        <v>5.22</v>
      </c>
      <c r="AF88" s="160"/>
    </row>
    <row r="89" spans="1:32" s="125" customFormat="1" ht="125.25" customHeight="1" hidden="1">
      <c r="A89" s="32" t="s">
        <v>261</v>
      </c>
      <c r="B89" s="32" t="s">
        <v>264</v>
      </c>
      <c r="C89" s="48" t="s">
        <v>393</v>
      </c>
      <c r="D89" s="148"/>
      <c r="E89" s="51"/>
      <c r="F89" s="51"/>
      <c r="G89" s="51"/>
      <c r="H89" s="150"/>
      <c r="I89" s="150"/>
      <c r="J89" s="150"/>
      <c r="K89" s="150"/>
      <c r="L89" s="150"/>
      <c r="M89" s="150"/>
      <c r="N89" s="150"/>
      <c r="O89" s="150"/>
      <c r="P89" s="223"/>
      <c r="Q89" s="223"/>
      <c r="R89" s="151">
        <f>SUM(D89:O89)</f>
        <v>0</v>
      </c>
      <c r="S89" s="150"/>
      <c r="T89" s="150"/>
      <c r="U89" s="150"/>
      <c r="V89" s="150"/>
      <c r="W89" s="150"/>
      <c r="X89" s="150"/>
      <c r="Y89" s="150"/>
      <c r="Z89" s="150"/>
      <c r="AA89" s="150"/>
      <c r="AB89" s="150"/>
      <c r="AC89" s="179">
        <f>SUM(S89:AB89)</f>
        <v>0</v>
      </c>
      <c r="AD89" s="223"/>
      <c r="AE89" s="215">
        <f>R89+AC89</f>
        <v>0</v>
      </c>
      <c r="AF89" s="160"/>
    </row>
    <row r="90" spans="1:32" s="125" customFormat="1" ht="81.75" customHeight="1" hidden="1">
      <c r="A90" s="32" t="s">
        <v>313</v>
      </c>
      <c r="B90" s="32" t="s">
        <v>314</v>
      </c>
      <c r="C90" s="48" t="s">
        <v>241</v>
      </c>
      <c r="D90" s="148"/>
      <c r="E90" s="51"/>
      <c r="F90" s="51"/>
      <c r="G90" s="51"/>
      <c r="H90" s="150"/>
      <c r="I90" s="150"/>
      <c r="J90" s="150"/>
      <c r="K90" s="150"/>
      <c r="L90" s="150"/>
      <c r="M90" s="150"/>
      <c r="N90" s="150"/>
      <c r="O90" s="150"/>
      <c r="P90" s="223"/>
      <c r="Q90" s="223"/>
      <c r="R90" s="151">
        <f t="shared" si="25"/>
        <v>0</v>
      </c>
      <c r="S90" s="150"/>
      <c r="T90" s="150"/>
      <c r="U90" s="150"/>
      <c r="V90" s="150"/>
      <c r="W90" s="150"/>
      <c r="X90" s="150"/>
      <c r="Y90" s="150"/>
      <c r="Z90" s="150"/>
      <c r="AA90" s="150"/>
      <c r="AB90" s="150"/>
      <c r="AC90" s="179">
        <f t="shared" si="26"/>
        <v>0</v>
      </c>
      <c r="AD90" s="223"/>
      <c r="AE90" s="215">
        <f t="shared" si="27"/>
        <v>0</v>
      </c>
      <c r="AF90" s="160"/>
    </row>
    <row r="91" spans="1:32" s="125" customFormat="1" ht="24.75" customHeight="1" hidden="1">
      <c r="A91" s="32" t="s">
        <v>261</v>
      </c>
      <c r="B91" s="32" t="s">
        <v>264</v>
      </c>
      <c r="C91" s="48" t="s">
        <v>355</v>
      </c>
      <c r="D91" s="148"/>
      <c r="E91" s="51"/>
      <c r="F91" s="51"/>
      <c r="G91" s="51"/>
      <c r="H91" s="150"/>
      <c r="I91" s="150"/>
      <c r="J91" s="150"/>
      <c r="K91" s="150"/>
      <c r="L91" s="150"/>
      <c r="M91" s="150"/>
      <c r="N91" s="150"/>
      <c r="O91" s="150"/>
      <c r="P91" s="223"/>
      <c r="Q91" s="223"/>
      <c r="R91" s="151">
        <f t="shared" si="25"/>
        <v>0</v>
      </c>
      <c r="S91" s="150"/>
      <c r="T91" s="150"/>
      <c r="U91" s="150"/>
      <c r="V91" s="150"/>
      <c r="W91" s="150"/>
      <c r="X91" s="150"/>
      <c r="Y91" s="150"/>
      <c r="Z91" s="150"/>
      <c r="AA91" s="150"/>
      <c r="AB91" s="150"/>
      <c r="AC91" s="179">
        <f t="shared" si="26"/>
        <v>0</v>
      </c>
      <c r="AD91" s="223"/>
      <c r="AE91" s="215">
        <f t="shared" si="27"/>
        <v>0</v>
      </c>
      <c r="AF91" s="160"/>
    </row>
    <row r="92" spans="1:32" s="125" customFormat="1" ht="24.75" customHeight="1" hidden="1">
      <c r="A92" s="32" t="s">
        <v>103</v>
      </c>
      <c r="B92" s="32" t="s">
        <v>264</v>
      </c>
      <c r="C92" s="48" t="s">
        <v>101</v>
      </c>
      <c r="D92" s="148"/>
      <c r="E92" s="51"/>
      <c r="F92" s="51"/>
      <c r="G92" s="51"/>
      <c r="H92" s="150"/>
      <c r="I92" s="150"/>
      <c r="J92" s="150"/>
      <c r="K92" s="150"/>
      <c r="L92" s="150"/>
      <c r="M92" s="150"/>
      <c r="N92" s="150"/>
      <c r="O92" s="150"/>
      <c r="P92" s="223"/>
      <c r="Q92" s="223"/>
      <c r="R92" s="151">
        <f t="shared" si="25"/>
        <v>0</v>
      </c>
      <c r="S92" s="150"/>
      <c r="T92" s="150"/>
      <c r="U92" s="150"/>
      <c r="V92" s="150"/>
      <c r="W92" s="150"/>
      <c r="X92" s="150"/>
      <c r="Y92" s="150"/>
      <c r="Z92" s="150"/>
      <c r="AA92" s="150"/>
      <c r="AB92" s="150"/>
      <c r="AC92" s="179">
        <f t="shared" si="26"/>
        <v>0</v>
      </c>
      <c r="AD92" s="223"/>
      <c r="AE92" s="215">
        <f t="shared" si="27"/>
        <v>0</v>
      </c>
      <c r="AF92" s="160"/>
    </row>
    <row r="93" spans="1:32" s="125" customFormat="1" ht="159" customHeight="1" hidden="1">
      <c r="A93" s="32" t="s">
        <v>73</v>
      </c>
      <c r="B93" s="32" t="s">
        <v>250</v>
      </c>
      <c r="C93" s="138" t="s">
        <v>223</v>
      </c>
      <c r="D93" s="148"/>
      <c r="E93" s="51"/>
      <c r="F93" s="156"/>
      <c r="G93" s="51"/>
      <c r="H93" s="150"/>
      <c r="I93" s="150"/>
      <c r="J93" s="150"/>
      <c r="K93" s="150"/>
      <c r="L93" s="150"/>
      <c r="M93" s="150"/>
      <c r="N93" s="150"/>
      <c r="O93" s="150"/>
      <c r="P93" s="223"/>
      <c r="Q93" s="223"/>
      <c r="R93" s="151">
        <f>SUM(F93:Q93)</f>
        <v>0</v>
      </c>
      <c r="S93" s="150"/>
      <c r="T93" s="150"/>
      <c r="U93" s="150"/>
      <c r="V93" s="150"/>
      <c r="W93" s="150"/>
      <c r="X93" s="150"/>
      <c r="Y93" s="150"/>
      <c r="Z93" s="150"/>
      <c r="AA93" s="150"/>
      <c r="AB93" s="150"/>
      <c r="AC93" s="151">
        <f t="shared" si="26"/>
        <v>0</v>
      </c>
      <c r="AD93" s="223"/>
      <c r="AE93" s="215">
        <f t="shared" si="27"/>
        <v>0</v>
      </c>
      <c r="AF93" s="160"/>
    </row>
    <row r="94" spans="1:32" s="125" customFormat="1" ht="97.5" customHeight="1">
      <c r="A94" s="32" t="s">
        <v>73</v>
      </c>
      <c r="B94" s="32" t="s">
        <v>250</v>
      </c>
      <c r="C94" s="138" t="s">
        <v>278</v>
      </c>
      <c r="D94" s="51"/>
      <c r="E94" s="51"/>
      <c r="F94" s="149"/>
      <c r="G94" s="149"/>
      <c r="H94" s="149"/>
      <c r="I94" s="149"/>
      <c r="J94" s="149"/>
      <c r="K94" s="149"/>
      <c r="L94" s="149"/>
      <c r="M94" s="149"/>
      <c r="N94" s="149">
        <v>13</v>
      </c>
      <c r="O94" s="149"/>
      <c r="P94" s="180"/>
      <c r="Q94" s="180"/>
      <c r="R94" s="151">
        <f>SUM(F94:Q94)</f>
        <v>13</v>
      </c>
      <c r="S94" s="150"/>
      <c r="T94" s="150"/>
      <c r="U94" s="150"/>
      <c r="V94" s="150"/>
      <c r="W94" s="150"/>
      <c r="X94" s="150"/>
      <c r="Y94" s="150"/>
      <c r="Z94" s="150"/>
      <c r="AA94" s="150"/>
      <c r="AB94" s="150"/>
      <c r="AC94" s="151">
        <f>SUM(S94:AB94)</f>
        <v>0</v>
      </c>
      <c r="AD94" s="223"/>
      <c r="AE94" s="215">
        <f>R94+AC94</f>
        <v>13</v>
      </c>
      <c r="AF94" s="160"/>
    </row>
    <row r="95" spans="1:32" s="301" customFormat="1" ht="63.75" customHeight="1">
      <c r="A95" s="96" t="s">
        <v>216</v>
      </c>
      <c r="B95" s="370" t="s">
        <v>217</v>
      </c>
      <c r="C95" s="371"/>
      <c r="D95" s="300"/>
      <c r="E95" s="300"/>
      <c r="F95" s="92"/>
      <c r="G95" s="92"/>
      <c r="H95" s="284">
        <f aca="true" t="shared" si="28" ref="H95:N95">SUM(H97:H100)</f>
        <v>0</v>
      </c>
      <c r="I95" s="284">
        <f t="shared" si="28"/>
        <v>0</v>
      </c>
      <c r="J95" s="284">
        <f t="shared" si="28"/>
        <v>0</v>
      </c>
      <c r="K95" s="284">
        <f t="shared" si="28"/>
        <v>0</v>
      </c>
      <c r="L95" s="284">
        <f t="shared" si="28"/>
        <v>0</v>
      </c>
      <c r="M95" s="284">
        <f t="shared" si="28"/>
        <v>0</v>
      </c>
      <c r="N95" s="284">
        <f t="shared" si="28"/>
        <v>0</v>
      </c>
      <c r="O95" s="284">
        <f aca="true" t="shared" si="29" ref="O95:AA95">SUM(O96:O100)</f>
        <v>0</v>
      </c>
      <c r="P95" s="284">
        <f t="shared" si="29"/>
        <v>0</v>
      </c>
      <c r="Q95" s="284">
        <f t="shared" si="29"/>
        <v>0</v>
      </c>
      <c r="R95" s="284">
        <f t="shared" si="29"/>
        <v>0</v>
      </c>
      <c r="S95" s="284">
        <f t="shared" si="29"/>
        <v>0</v>
      </c>
      <c r="T95" s="284">
        <f t="shared" si="29"/>
        <v>0</v>
      </c>
      <c r="U95" s="284">
        <f t="shared" si="29"/>
        <v>0</v>
      </c>
      <c r="V95" s="284">
        <f t="shared" si="29"/>
        <v>0</v>
      </c>
      <c r="W95" s="284">
        <f t="shared" si="29"/>
        <v>0</v>
      </c>
      <c r="X95" s="284">
        <f t="shared" si="29"/>
        <v>0</v>
      </c>
      <c r="Y95" s="284">
        <f t="shared" si="29"/>
        <v>0</v>
      </c>
      <c r="Z95" s="284">
        <f t="shared" si="29"/>
        <v>0</v>
      </c>
      <c r="AA95" s="284">
        <f t="shared" si="29"/>
        <v>0</v>
      </c>
      <c r="AB95" s="284">
        <f>SUM(AB96:AB100)</f>
        <v>-25</v>
      </c>
      <c r="AC95" s="281">
        <f aca="true" t="shared" si="30" ref="AC95:AC104">SUM(S95:AB95)</f>
        <v>-25</v>
      </c>
      <c r="AD95" s="281"/>
      <c r="AE95" s="282">
        <f>R95+AC95</f>
        <v>-25</v>
      </c>
      <c r="AF95" s="59">
        <f>SUM(AE100)</f>
        <v>35</v>
      </c>
    </row>
    <row r="96" spans="1:31" ht="89.25" customHeight="1">
      <c r="A96" s="32" t="s">
        <v>351</v>
      </c>
      <c r="B96" s="32" t="s">
        <v>352</v>
      </c>
      <c r="C96" s="48" t="s">
        <v>274</v>
      </c>
      <c r="D96" s="139"/>
      <c r="E96" s="144"/>
      <c r="F96" s="144"/>
      <c r="G96" s="144"/>
      <c r="H96" s="144"/>
      <c r="I96" s="144"/>
      <c r="J96" s="144"/>
      <c r="K96" s="144"/>
      <c r="L96" s="144"/>
      <c r="M96" s="144"/>
      <c r="N96" s="144"/>
      <c r="O96" s="144"/>
      <c r="P96" s="224"/>
      <c r="Q96" s="224"/>
      <c r="R96" s="141">
        <f>SUM(D96:O96)</f>
        <v>0</v>
      </c>
      <c r="S96" s="14"/>
      <c r="T96" s="145"/>
      <c r="U96" s="145"/>
      <c r="V96" s="145"/>
      <c r="W96" s="145"/>
      <c r="X96" s="145"/>
      <c r="Y96" s="145"/>
      <c r="Z96" s="145"/>
      <c r="AA96" s="145"/>
      <c r="AB96" s="54">
        <v>-60</v>
      </c>
      <c r="AC96" s="254">
        <f>SUM(S96:AB96)</f>
        <v>-60</v>
      </c>
      <c r="AD96" s="254"/>
      <c r="AE96" s="142">
        <f>R96+AC96</f>
        <v>-60</v>
      </c>
    </row>
    <row r="97" spans="1:32" s="301" customFormat="1" ht="98.25" customHeight="1" hidden="1">
      <c r="A97" s="32" t="s">
        <v>348</v>
      </c>
      <c r="B97" s="32" t="s">
        <v>255</v>
      </c>
      <c r="C97" s="138" t="s">
        <v>117</v>
      </c>
      <c r="D97" s="51"/>
      <c r="E97" s="51"/>
      <c r="F97" s="51"/>
      <c r="G97" s="51"/>
      <c r="H97" s="150"/>
      <c r="I97" s="150"/>
      <c r="J97" s="150"/>
      <c r="K97" s="150"/>
      <c r="L97" s="150"/>
      <c r="M97" s="150"/>
      <c r="N97" s="150"/>
      <c r="O97" s="150"/>
      <c r="P97" s="223"/>
      <c r="Q97" s="223"/>
      <c r="R97" s="151">
        <f>SUM(D97:O97)</f>
        <v>0</v>
      </c>
      <c r="S97" s="150"/>
      <c r="T97" s="150"/>
      <c r="U97" s="150"/>
      <c r="V97" s="150"/>
      <c r="W97" s="150"/>
      <c r="X97" s="150"/>
      <c r="Y97" s="150"/>
      <c r="Z97" s="150"/>
      <c r="AA97" s="150"/>
      <c r="AB97" s="150"/>
      <c r="AC97" s="151">
        <f t="shared" si="30"/>
        <v>0</v>
      </c>
      <c r="AD97" s="223"/>
      <c r="AE97" s="215">
        <f aca="true" t="shared" si="31" ref="AE97:AE104">R97+AC97</f>
        <v>0</v>
      </c>
      <c r="AF97" s="59"/>
    </row>
    <row r="98" spans="1:32" s="301" customFormat="1" ht="93.75" customHeight="1" hidden="1">
      <c r="A98" s="32" t="s">
        <v>348</v>
      </c>
      <c r="B98" s="32" t="s">
        <v>255</v>
      </c>
      <c r="C98" s="138" t="s">
        <v>42</v>
      </c>
      <c r="D98" s="51"/>
      <c r="E98" s="51"/>
      <c r="F98" s="51"/>
      <c r="G98" s="51"/>
      <c r="H98" s="150"/>
      <c r="I98" s="150"/>
      <c r="J98" s="150"/>
      <c r="K98" s="150"/>
      <c r="L98" s="150"/>
      <c r="M98" s="150"/>
      <c r="N98" s="150"/>
      <c r="O98" s="150"/>
      <c r="P98" s="223"/>
      <c r="Q98" s="223"/>
      <c r="R98" s="151"/>
      <c r="S98" s="150"/>
      <c r="T98" s="150"/>
      <c r="U98" s="150"/>
      <c r="V98" s="150"/>
      <c r="W98" s="150"/>
      <c r="X98" s="150"/>
      <c r="Y98" s="150"/>
      <c r="Z98" s="150"/>
      <c r="AA98" s="150"/>
      <c r="AB98" s="150"/>
      <c r="AC98" s="151">
        <f t="shared" si="30"/>
        <v>0</v>
      </c>
      <c r="AD98" s="223"/>
      <c r="AE98" s="215">
        <f t="shared" si="31"/>
        <v>0</v>
      </c>
      <c r="AF98" s="59"/>
    </row>
    <row r="99" spans="1:32" s="301" customFormat="1" ht="195.75" customHeight="1" hidden="1">
      <c r="A99" s="32" t="s">
        <v>12</v>
      </c>
      <c r="B99" s="32" t="s">
        <v>248</v>
      </c>
      <c r="C99" s="48" t="s">
        <v>343</v>
      </c>
      <c r="D99" s="51"/>
      <c r="E99" s="51"/>
      <c r="F99" s="51"/>
      <c r="G99" s="51"/>
      <c r="H99" s="150"/>
      <c r="I99" s="150"/>
      <c r="J99" s="150"/>
      <c r="K99" s="150"/>
      <c r="L99" s="150"/>
      <c r="M99" s="150"/>
      <c r="N99" s="150"/>
      <c r="O99" s="150"/>
      <c r="P99" s="223"/>
      <c r="Q99" s="223"/>
      <c r="R99" s="179">
        <f>SUM(D99:O99)</f>
        <v>0</v>
      </c>
      <c r="S99" s="150"/>
      <c r="T99" s="150"/>
      <c r="U99" s="150"/>
      <c r="V99" s="150"/>
      <c r="W99" s="150"/>
      <c r="X99" s="150"/>
      <c r="Y99" s="150"/>
      <c r="Z99" s="150"/>
      <c r="AA99" s="150"/>
      <c r="AB99" s="150"/>
      <c r="AC99" s="151">
        <f t="shared" si="30"/>
        <v>0</v>
      </c>
      <c r="AD99" s="223"/>
      <c r="AE99" s="215">
        <f t="shared" si="31"/>
        <v>0</v>
      </c>
      <c r="AF99" s="59"/>
    </row>
    <row r="100" spans="1:32" s="221" customFormat="1" ht="131.25" customHeight="1">
      <c r="A100" s="32" t="s">
        <v>12</v>
      </c>
      <c r="B100" s="32" t="s">
        <v>248</v>
      </c>
      <c r="C100" s="48" t="s">
        <v>275</v>
      </c>
      <c r="D100" s="51"/>
      <c r="E100" s="51"/>
      <c r="F100" s="51"/>
      <c r="G100" s="51"/>
      <c r="H100" s="150"/>
      <c r="I100" s="150"/>
      <c r="J100" s="150"/>
      <c r="K100" s="150"/>
      <c r="L100" s="150"/>
      <c r="M100" s="150"/>
      <c r="N100" s="150"/>
      <c r="O100" s="150"/>
      <c r="P100" s="223"/>
      <c r="Q100" s="223"/>
      <c r="R100" s="179">
        <f>SUM(D100:O100)</f>
        <v>0</v>
      </c>
      <c r="S100" s="150"/>
      <c r="T100" s="150"/>
      <c r="U100" s="150"/>
      <c r="V100" s="150"/>
      <c r="W100" s="150"/>
      <c r="X100" s="150"/>
      <c r="Y100" s="150"/>
      <c r="Z100" s="150"/>
      <c r="AA100" s="150"/>
      <c r="AB100" s="150">
        <v>35</v>
      </c>
      <c r="AC100" s="151">
        <f t="shared" si="30"/>
        <v>35</v>
      </c>
      <c r="AD100" s="223"/>
      <c r="AE100" s="215">
        <f t="shared" si="31"/>
        <v>35</v>
      </c>
      <c r="AF100" s="220"/>
    </row>
    <row r="101" spans="1:32" s="125" customFormat="1" ht="51.75" customHeight="1">
      <c r="A101" s="96" t="s">
        <v>221</v>
      </c>
      <c r="B101" s="370" t="s">
        <v>222</v>
      </c>
      <c r="C101" s="371"/>
      <c r="D101" s="51"/>
      <c r="E101" s="51"/>
      <c r="F101" s="289">
        <f>SUM(F103)</f>
        <v>0</v>
      </c>
      <c r="G101" s="289">
        <f>SUM(G103)</f>
        <v>0</v>
      </c>
      <c r="H101" s="289">
        <f aca="true" t="shared" si="32" ref="H101:N101">SUM(H104:H104)</f>
        <v>0</v>
      </c>
      <c r="I101" s="289">
        <f t="shared" si="32"/>
        <v>0</v>
      </c>
      <c r="J101" s="289">
        <f t="shared" si="32"/>
        <v>0</v>
      </c>
      <c r="K101" s="289">
        <f t="shared" si="32"/>
        <v>0</v>
      </c>
      <c r="L101" s="289">
        <f t="shared" si="32"/>
        <v>0</v>
      </c>
      <c r="M101" s="289">
        <f t="shared" si="32"/>
        <v>0</v>
      </c>
      <c r="N101" s="289">
        <f t="shared" si="32"/>
        <v>0</v>
      </c>
      <c r="O101" s="289">
        <f>SUM(O102:O104)</f>
        <v>-979</v>
      </c>
      <c r="P101" s="289">
        <f>SUM(P104:P104)</f>
        <v>0</v>
      </c>
      <c r="Q101" s="289">
        <f>SUM(Q104:Q104)</f>
        <v>0</v>
      </c>
      <c r="R101" s="281">
        <f>SUM(D101:Q101)</f>
        <v>-979</v>
      </c>
      <c r="S101" s="289">
        <f aca="true" t="shared" si="33" ref="S101:AB101">SUM(S104:S104)</f>
        <v>0</v>
      </c>
      <c r="T101" s="289">
        <f t="shared" si="33"/>
        <v>0</v>
      </c>
      <c r="U101" s="289">
        <f t="shared" si="33"/>
        <v>0</v>
      </c>
      <c r="V101" s="289">
        <f t="shared" si="33"/>
        <v>0</v>
      </c>
      <c r="W101" s="289">
        <f t="shared" si="33"/>
        <v>0</v>
      </c>
      <c r="X101" s="289">
        <f t="shared" si="33"/>
        <v>0</v>
      </c>
      <c r="Y101" s="289">
        <f t="shared" si="33"/>
        <v>0</v>
      </c>
      <c r="Z101" s="289">
        <f t="shared" si="33"/>
        <v>0</v>
      </c>
      <c r="AA101" s="289">
        <f t="shared" si="33"/>
        <v>0</v>
      </c>
      <c r="AB101" s="289">
        <f t="shared" si="33"/>
        <v>0</v>
      </c>
      <c r="AC101" s="281">
        <f t="shared" si="30"/>
        <v>0</v>
      </c>
      <c r="AD101" s="281"/>
      <c r="AE101" s="282">
        <f>R101+AC101</f>
        <v>-979</v>
      </c>
      <c r="AF101" s="160">
        <f>SUM(AE103)</f>
        <v>-979</v>
      </c>
    </row>
    <row r="102" spans="1:32" s="125" customFormat="1" ht="98.25" customHeight="1" hidden="1">
      <c r="A102" s="32" t="s">
        <v>168</v>
      </c>
      <c r="B102" s="32" t="s">
        <v>248</v>
      </c>
      <c r="C102" s="138" t="s">
        <v>169</v>
      </c>
      <c r="D102" s="51"/>
      <c r="E102" s="51"/>
      <c r="F102" s="51"/>
      <c r="G102" s="51"/>
      <c r="H102" s="150"/>
      <c r="I102" s="150"/>
      <c r="J102" s="150"/>
      <c r="K102" s="150"/>
      <c r="L102" s="150"/>
      <c r="M102" s="150"/>
      <c r="N102" s="150"/>
      <c r="O102" s="150"/>
      <c r="P102" s="223"/>
      <c r="Q102" s="223"/>
      <c r="R102" s="151">
        <f>SUM(D102:Q102)</f>
        <v>0</v>
      </c>
      <c r="S102" s="150"/>
      <c r="T102" s="150"/>
      <c r="U102" s="150"/>
      <c r="V102" s="150"/>
      <c r="W102" s="150"/>
      <c r="X102" s="150"/>
      <c r="Y102" s="150"/>
      <c r="Z102" s="150"/>
      <c r="AA102" s="150"/>
      <c r="AB102" s="150"/>
      <c r="AC102" s="151">
        <f t="shared" si="30"/>
        <v>0</v>
      </c>
      <c r="AD102" s="223"/>
      <c r="AE102" s="215">
        <f t="shared" si="31"/>
        <v>0</v>
      </c>
      <c r="AF102" s="160"/>
    </row>
    <row r="103" spans="1:32" s="125" customFormat="1" ht="218.25" customHeight="1">
      <c r="A103" s="46" t="s">
        <v>157</v>
      </c>
      <c r="B103" s="32" t="s">
        <v>426</v>
      </c>
      <c r="C103" s="29" t="s">
        <v>425</v>
      </c>
      <c r="D103" s="148"/>
      <c r="E103" s="51"/>
      <c r="F103" s="51"/>
      <c r="G103" s="51"/>
      <c r="H103" s="150"/>
      <c r="I103" s="150"/>
      <c r="J103" s="150"/>
      <c r="K103" s="150"/>
      <c r="L103" s="150"/>
      <c r="M103" s="150"/>
      <c r="N103" s="150"/>
      <c r="O103" s="158">
        <v>-979</v>
      </c>
      <c r="P103" s="251"/>
      <c r="Q103" s="223"/>
      <c r="R103" s="179">
        <f>SUM(D103:O103)</f>
        <v>-979</v>
      </c>
      <c r="S103" s="150"/>
      <c r="T103" s="150"/>
      <c r="U103" s="150"/>
      <c r="V103" s="150"/>
      <c r="W103" s="150"/>
      <c r="X103" s="150"/>
      <c r="Y103" s="159"/>
      <c r="Z103" s="159"/>
      <c r="AA103" s="159"/>
      <c r="AB103" s="304"/>
      <c r="AC103" s="179">
        <f t="shared" si="30"/>
        <v>0</v>
      </c>
      <c r="AD103" s="223"/>
      <c r="AE103" s="215">
        <f t="shared" si="31"/>
        <v>-979</v>
      </c>
      <c r="AF103" s="160"/>
    </row>
    <row r="104" spans="1:32" s="221" customFormat="1" ht="105.75" customHeight="1" hidden="1">
      <c r="A104" s="32" t="s">
        <v>168</v>
      </c>
      <c r="B104" s="32" t="s">
        <v>248</v>
      </c>
      <c r="C104" s="138" t="s">
        <v>169</v>
      </c>
      <c r="D104" s="51"/>
      <c r="E104" s="51"/>
      <c r="F104" s="51"/>
      <c r="G104" s="51"/>
      <c r="H104" s="150"/>
      <c r="I104" s="150"/>
      <c r="J104" s="150"/>
      <c r="K104" s="150"/>
      <c r="L104" s="150"/>
      <c r="M104" s="150"/>
      <c r="N104" s="150"/>
      <c r="O104" s="150"/>
      <c r="P104" s="223"/>
      <c r="Q104" s="223"/>
      <c r="R104" s="179">
        <f>SUM(D104:Q104)</f>
        <v>0</v>
      </c>
      <c r="S104" s="150"/>
      <c r="T104" s="150"/>
      <c r="U104" s="150"/>
      <c r="V104" s="150"/>
      <c r="W104" s="150"/>
      <c r="X104" s="150"/>
      <c r="Y104" s="150"/>
      <c r="Z104" s="150"/>
      <c r="AA104" s="150"/>
      <c r="AB104" s="150"/>
      <c r="AC104" s="151">
        <f t="shared" si="30"/>
        <v>0</v>
      </c>
      <c r="AD104" s="223"/>
      <c r="AE104" s="215">
        <f t="shared" si="31"/>
        <v>0</v>
      </c>
      <c r="AF104" s="220"/>
    </row>
    <row r="105" spans="1:32" s="221" customFormat="1" ht="53.25" customHeight="1">
      <c r="A105" s="96" t="s">
        <v>218</v>
      </c>
      <c r="B105" s="370" t="s">
        <v>17</v>
      </c>
      <c r="C105" s="371"/>
      <c r="D105" s="51"/>
      <c r="E105" s="51"/>
      <c r="F105" s="51"/>
      <c r="G105" s="51"/>
      <c r="H105" s="150"/>
      <c r="I105" s="150"/>
      <c r="J105" s="150"/>
      <c r="K105" s="150"/>
      <c r="L105" s="150"/>
      <c r="M105" s="150"/>
      <c r="N105" s="289">
        <f aca="true" t="shared" si="34" ref="N105:AE105">SUM(N106)</f>
        <v>0</v>
      </c>
      <c r="O105" s="289">
        <f t="shared" si="34"/>
        <v>0</v>
      </c>
      <c r="P105" s="289">
        <f t="shared" si="34"/>
        <v>0</v>
      </c>
      <c r="Q105" s="289">
        <f t="shared" si="34"/>
        <v>0</v>
      </c>
      <c r="R105" s="289">
        <f t="shared" si="34"/>
        <v>0</v>
      </c>
      <c r="S105" s="289">
        <f t="shared" si="34"/>
        <v>0</v>
      </c>
      <c r="T105" s="289">
        <f t="shared" si="34"/>
        <v>0</v>
      </c>
      <c r="U105" s="289">
        <f t="shared" si="34"/>
        <v>0</v>
      </c>
      <c r="V105" s="289">
        <f t="shared" si="34"/>
        <v>0</v>
      </c>
      <c r="W105" s="289">
        <f t="shared" si="34"/>
        <v>0</v>
      </c>
      <c r="X105" s="289">
        <f t="shared" si="34"/>
        <v>70</v>
      </c>
      <c r="Y105" s="289">
        <f t="shared" si="34"/>
        <v>0</v>
      </c>
      <c r="Z105" s="289">
        <f t="shared" si="34"/>
        <v>0</v>
      </c>
      <c r="AA105" s="289">
        <f t="shared" si="34"/>
        <v>0</v>
      </c>
      <c r="AB105" s="289">
        <f t="shared" si="34"/>
        <v>0</v>
      </c>
      <c r="AC105" s="289">
        <f t="shared" si="34"/>
        <v>70</v>
      </c>
      <c r="AD105" s="289">
        <f t="shared" si="34"/>
        <v>0</v>
      </c>
      <c r="AE105" s="289">
        <f t="shared" si="34"/>
        <v>70</v>
      </c>
      <c r="AF105" s="220"/>
    </row>
    <row r="106" spans="1:32" s="221" customFormat="1" ht="54.75" customHeight="1">
      <c r="A106" s="32" t="s">
        <v>375</v>
      </c>
      <c r="B106" s="32" t="s">
        <v>293</v>
      </c>
      <c r="C106" s="48" t="s">
        <v>280</v>
      </c>
      <c r="D106" s="51"/>
      <c r="E106" s="51"/>
      <c r="F106" s="51"/>
      <c r="G106" s="51"/>
      <c r="H106" s="150"/>
      <c r="I106" s="150"/>
      <c r="J106" s="150"/>
      <c r="K106" s="150"/>
      <c r="L106" s="150"/>
      <c r="M106" s="150"/>
      <c r="N106" s="150"/>
      <c r="O106" s="150"/>
      <c r="P106" s="223"/>
      <c r="Q106" s="223"/>
      <c r="R106" s="179">
        <f>SUM(D106:O106)</f>
        <v>0</v>
      </c>
      <c r="S106" s="150"/>
      <c r="T106" s="150"/>
      <c r="U106" s="150"/>
      <c r="V106" s="150"/>
      <c r="W106" s="150"/>
      <c r="X106" s="150">
        <v>70</v>
      </c>
      <c r="Y106" s="150"/>
      <c r="Z106" s="150"/>
      <c r="AA106" s="150"/>
      <c r="AB106" s="150"/>
      <c r="AC106" s="179">
        <f>SUM(S106:AB106)</f>
        <v>70</v>
      </c>
      <c r="AD106" s="223"/>
      <c r="AE106" s="215">
        <f>R106+AC106</f>
        <v>70</v>
      </c>
      <c r="AF106" s="220"/>
    </row>
    <row r="107" spans="1:35" ht="46.5" customHeight="1">
      <c r="A107" s="293"/>
      <c r="B107" s="293"/>
      <c r="C107" s="294" t="s">
        <v>259</v>
      </c>
      <c r="D107" s="295" t="e">
        <f>#REF!+D11+D15+#REF!+D36+D37+#REF!+#REF!+#REF!+#REF!+#REF!+#REF!+#REF!+#REF!+D40+D48+D58+D86+D70+D80+D94+#REF!+#REF!</f>
        <v>#REF!</v>
      </c>
      <c r="E107" s="295" t="e">
        <f>#REF!+E11+E15+#REF!+E36+E37+#REF!+#REF!+#REF!+#REF!+#REF!+#REF!+#REF!+#REF!+E40+E48+E58+E86+E70+E80+E94+#REF!+#REF!</f>
        <v>#REF!</v>
      </c>
      <c r="F107" s="295">
        <f aca="true" t="shared" si="35" ref="F107:M107">F4+F15+F26+F41+F83+F101</f>
        <v>0</v>
      </c>
      <c r="G107" s="295">
        <f t="shared" si="35"/>
        <v>0</v>
      </c>
      <c r="H107" s="295">
        <f t="shared" si="35"/>
        <v>0</v>
      </c>
      <c r="I107" s="295">
        <f t="shared" si="35"/>
        <v>0</v>
      </c>
      <c r="J107" s="295">
        <f t="shared" si="35"/>
        <v>0</v>
      </c>
      <c r="K107" s="295">
        <f t="shared" si="35"/>
        <v>0</v>
      </c>
      <c r="L107" s="295">
        <f t="shared" si="35"/>
        <v>0</v>
      </c>
      <c r="M107" s="295">
        <f t="shared" si="35"/>
        <v>0</v>
      </c>
      <c r="N107" s="296">
        <f>N4+N15+N26+N41+N83+N101+N105+N95</f>
        <v>127.2</v>
      </c>
      <c r="O107" s="296">
        <f aca="true" t="shared" si="36" ref="O107:AB107">O4+O15+O26+O41+O83+O101+O105+O95</f>
        <v>-979</v>
      </c>
      <c r="P107" s="296">
        <f t="shared" si="36"/>
        <v>0</v>
      </c>
      <c r="Q107" s="296">
        <f t="shared" si="36"/>
        <v>0</v>
      </c>
      <c r="R107" s="296">
        <f>R4+R15+R26+R41+R83+R101+R105+R95</f>
        <v>-851.8</v>
      </c>
      <c r="S107" s="296">
        <f t="shared" si="36"/>
        <v>-61.78</v>
      </c>
      <c r="T107" s="296">
        <f t="shared" si="36"/>
        <v>0</v>
      </c>
      <c r="U107" s="296">
        <f t="shared" si="36"/>
        <v>0</v>
      </c>
      <c r="V107" s="296">
        <f t="shared" si="36"/>
        <v>238.992</v>
      </c>
      <c r="W107" s="296">
        <f t="shared" si="36"/>
        <v>0</v>
      </c>
      <c r="X107" s="296">
        <f t="shared" si="36"/>
        <v>-130</v>
      </c>
      <c r="Y107" s="296">
        <f t="shared" si="36"/>
        <v>0</v>
      </c>
      <c r="Z107" s="296">
        <f t="shared" si="36"/>
        <v>0</v>
      </c>
      <c r="AA107" s="296">
        <f t="shared" si="36"/>
        <v>205.25799999999998</v>
      </c>
      <c r="AB107" s="296">
        <f t="shared" si="36"/>
        <v>-51.7</v>
      </c>
      <c r="AC107" s="296">
        <f>AC4+AC15+AC26+AC41+AC83+AC101+AC105+AC95</f>
        <v>200.76999999999995</v>
      </c>
      <c r="AD107" s="296">
        <f>AD4+AD15+AD26+AD41+AD83+AD101+AD105</f>
        <v>0</v>
      </c>
      <c r="AE107" s="296">
        <f>R107+AC107</f>
        <v>-651.03</v>
      </c>
      <c r="AF107" s="173">
        <f>AE107-AC107</f>
        <v>-851.8</v>
      </c>
      <c r="AG107" s="173"/>
      <c r="AH107" s="258"/>
      <c r="AI107" s="162"/>
    </row>
    <row r="108" spans="1:33" ht="14.25" customHeight="1">
      <c r="A108" s="163"/>
      <c r="B108" s="163"/>
      <c r="C108" s="164"/>
      <c r="D108" s="165"/>
      <c r="E108" s="165"/>
      <c r="F108" s="165"/>
      <c r="G108" s="165"/>
      <c r="H108" s="165"/>
      <c r="I108" s="165"/>
      <c r="J108" s="165"/>
      <c r="K108" s="165"/>
      <c r="L108" s="166"/>
      <c r="M108" s="166"/>
      <c r="N108" s="166"/>
      <c r="O108" s="166"/>
      <c r="P108" s="166"/>
      <c r="Q108" s="166"/>
      <c r="R108" s="166"/>
      <c r="S108" s="166"/>
      <c r="T108" s="166"/>
      <c r="U108" s="166"/>
      <c r="V108" s="166"/>
      <c r="W108" s="166"/>
      <c r="X108" s="166"/>
      <c r="Y108" s="166"/>
      <c r="Z108" s="166"/>
      <c r="AA108" s="166"/>
      <c r="AB108" s="166"/>
      <c r="AC108" s="167"/>
      <c r="AD108" s="167"/>
      <c r="AE108" s="168"/>
      <c r="AF108" s="162"/>
      <c r="AG108" s="153"/>
    </row>
    <row r="109" spans="1:32" s="320" customFormat="1" ht="90.75" customHeight="1">
      <c r="A109" s="369" t="s">
        <v>190</v>
      </c>
      <c r="B109" s="369"/>
      <c r="C109" s="369"/>
      <c r="D109" s="369"/>
      <c r="E109" s="369"/>
      <c r="F109" s="369"/>
      <c r="H109" s="321"/>
      <c r="I109" s="321"/>
      <c r="J109" s="321"/>
      <c r="K109" s="321"/>
      <c r="L109" s="321"/>
      <c r="M109" s="321"/>
      <c r="AC109" s="320" t="s">
        <v>188</v>
      </c>
      <c r="AE109" s="322"/>
      <c r="AF109" s="323"/>
    </row>
    <row r="110" spans="1:32" ht="10.5" customHeight="1">
      <c r="A110" s="170"/>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1"/>
      <c r="AF110" s="173"/>
    </row>
    <row r="111" spans="1:31" s="310" customFormat="1" ht="16.5" customHeight="1" hidden="1">
      <c r="A111" s="307" t="s">
        <v>170</v>
      </c>
      <c r="B111" s="308"/>
      <c r="C111" s="307"/>
      <c r="D111" s="309"/>
      <c r="E111" s="309"/>
      <c r="F111" s="309"/>
      <c r="G111" s="309"/>
      <c r="H111" s="309"/>
      <c r="J111" s="309"/>
      <c r="K111" s="309"/>
      <c r="L111" s="309"/>
      <c r="M111" s="309"/>
      <c r="V111" s="309"/>
      <c r="W111" s="309"/>
      <c r="X111" s="309"/>
      <c r="Y111" s="309"/>
      <c r="Z111" s="309"/>
      <c r="AA111" s="309"/>
      <c r="AB111" s="309"/>
      <c r="AC111" s="311"/>
      <c r="AD111" s="309"/>
      <c r="AE111" s="311"/>
    </row>
    <row r="112" spans="3:32" ht="51" customHeight="1">
      <c r="C112" s="172"/>
      <c r="D112" s="169"/>
      <c r="E112" s="169"/>
      <c r="F112" s="169"/>
      <c r="G112" s="169"/>
      <c r="H112" s="169"/>
      <c r="J112" s="169"/>
      <c r="K112" s="169"/>
      <c r="L112" s="169"/>
      <c r="M112" s="169"/>
      <c r="R112" s="122"/>
      <c r="V112" s="169"/>
      <c r="W112" s="169"/>
      <c r="X112" s="169"/>
      <c r="Y112" s="169"/>
      <c r="Z112" s="169"/>
      <c r="AA112" s="169"/>
      <c r="AB112" s="169"/>
      <c r="AC112" s="173"/>
      <c r="AD112" s="169"/>
      <c r="AE112" s="173">
        <f>AE107+заг!AA167</f>
        <v>-414.35800000000006</v>
      </c>
      <c r="AF112" s="173">
        <f>AE112-0.172-40.3+979</f>
        <v>524.1699999999998</v>
      </c>
    </row>
    <row r="113" spans="18:32" ht="20.25" customHeight="1">
      <c r="R113" s="174"/>
      <c r="AC113" s="253"/>
      <c r="AE113" s="124">
        <f>-98.48+1.5</f>
        <v>-96.98</v>
      </c>
      <c r="AF113" s="173"/>
    </row>
    <row r="114" spans="29:32" ht="20.25">
      <c r="AC114" s="256"/>
      <c r="AE114" s="177">
        <v>459</v>
      </c>
      <c r="AF114" s="124"/>
    </row>
    <row r="115" spans="29:32" ht="20.25">
      <c r="AC115" s="256"/>
      <c r="AE115" s="177">
        <v>13</v>
      </c>
      <c r="AF115" s="124"/>
    </row>
    <row r="116" spans="29:32" ht="20.25">
      <c r="AC116" s="256"/>
      <c r="AE116" s="177">
        <v>34.95</v>
      </c>
      <c r="AF116" s="124"/>
    </row>
    <row r="117" spans="29:33" ht="20.25">
      <c r="AC117" s="256"/>
      <c r="AE117" s="177">
        <v>114.2</v>
      </c>
      <c r="AG117" s="240"/>
    </row>
    <row r="118" spans="29:33" ht="20.25">
      <c r="AC118" s="175"/>
      <c r="AE118" s="177">
        <v>-979</v>
      </c>
      <c r="AF118" s="122">
        <v>-80</v>
      </c>
      <c r="AG118" s="122">
        <v>150</v>
      </c>
    </row>
    <row r="119" spans="29:33" ht="20.25">
      <c r="AC119" s="175"/>
      <c r="AE119" s="177">
        <v>0.172</v>
      </c>
      <c r="AF119" s="122">
        <v>-64.7</v>
      </c>
      <c r="AG119" s="122">
        <v>124</v>
      </c>
    </row>
    <row r="120" spans="31:33" ht="20.25">
      <c r="AE120" s="177">
        <v>40.3</v>
      </c>
      <c r="AF120" s="122">
        <v>-26.7</v>
      </c>
      <c r="AG120" s="122">
        <v>38</v>
      </c>
    </row>
    <row r="121" spans="31:33" ht="20.25">
      <c r="AE121" s="345">
        <f>SUM(AE113:AE120)</f>
        <v>-414.358</v>
      </c>
      <c r="AF121" s="122">
        <v>10</v>
      </c>
      <c r="AG121" s="122">
        <v>70</v>
      </c>
    </row>
    <row r="122" spans="31:33" ht="20.25">
      <c r="AE122" s="345"/>
      <c r="AF122" s="122">
        <v>-25</v>
      </c>
      <c r="AG122" s="122">
        <v>5.22</v>
      </c>
    </row>
    <row r="123" spans="31:32" ht="20.25">
      <c r="AE123" s="177">
        <f>AE112-AE121</f>
        <v>0</v>
      </c>
      <c r="AF123" s="122">
        <v>3</v>
      </c>
    </row>
    <row r="124" spans="31:35" ht="54" customHeight="1">
      <c r="AE124" s="345"/>
      <c r="AF124" s="122">
        <f>SUM(AF118:AF123)</f>
        <v>-183.39999999999998</v>
      </c>
      <c r="AG124" s="122">
        <f>SUM(AG118:AG123)</f>
        <v>387.22</v>
      </c>
      <c r="AH124" s="122">
        <f>SUM(AF124:AG124)</f>
        <v>203.82000000000005</v>
      </c>
      <c r="AI124" s="173">
        <f>AE122+AH124</f>
        <v>203.82000000000005</v>
      </c>
    </row>
    <row r="125" ht="20.25">
      <c r="AE125" s="177"/>
    </row>
    <row r="127" ht="20.25">
      <c r="AE127" s="177"/>
    </row>
    <row r="128" ht="18.75">
      <c r="AC128" s="253"/>
    </row>
    <row r="129" spans="29:32" ht="18.75">
      <c r="AC129" s="256"/>
      <c r="AD129" s="176"/>
      <c r="AF129" s="173"/>
    </row>
    <row r="130" ht="18.75">
      <c r="AC130" s="256"/>
    </row>
    <row r="131" ht="18.75">
      <c r="AF131" s="173"/>
    </row>
  </sheetData>
  <sheetProtection/>
  <mergeCells count="10">
    <mergeCell ref="A3:AE3"/>
    <mergeCell ref="A109:F109"/>
    <mergeCell ref="B15:C15"/>
    <mergeCell ref="B26:C26"/>
    <mergeCell ref="B41:C41"/>
    <mergeCell ref="B83:C83"/>
    <mergeCell ref="B101:C101"/>
    <mergeCell ref="B95:C95"/>
    <mergeCell ref="B12:C12"/>
    <mergeCell ref="B105:C105"/>
  </mergeCells>
  <printOptions horizontalCentered="1"/>
  <pageMargins left="0.3937007874015748" right="0.2362204724409449" top="1.1811023622047245" bottom="0.3937007874015748" header="0.1968503937007874" footer="0"/>
  <pageSetup blackAndWhite="1" fitToHeight="3" orientation="landscape" paperSize="9" scale="45" r:id="rId1"/>
  <rowBreaks count="3" manualBreakCount="3">
    <brk id="37" max="30" man="1"/>
    <brk id="56" max="30" man="1"/>
    <brk id="68" max="3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J218"/>
  <sheetViews>
    <sheetView tabSelected="1" view="pageBreakPreview" zoomScale="50" zoomScaleNormal="75" zoomScaleSheetLayoutView="50" zoomScalePageLayoutView="0" workbookViewId="0" topLeftCell="A8">
      <pane xSplit="3" ySplit="5" topLeftCell="D123" activePane="bottomRight" state="frozen"/>
      <selection pane="topLeft" activeCell="A8" sqref="A8"/>
      <selection pane="topRight" activeCell="D8" sqref="D8"/>
      <selection pane="bottomLeft" activeCell="A13" sqref="A13"/>
      <selection pane="bottomRight" activeCell="G140" sqref="G140"/>
    </sheetView>
  </sheetViews>
  <sheetFormatPr defaultColWidth="9.75390625" defaultRowHeight="24" customHeight="1"/>
  <cols>
    <col min="1" max="1" width="12.375" style="2" customWidth="1"/>
    <col min="2" max="2" width="11.875" style="2" customWidth="1"/>
    <col min="3" max="3" width="41.375" style="11" customWidth="1"/>
    <col min="4" max="4" width="13.75390625" style="11" customWidth="1"/>
    <col min="5" max="5" width="14.125" style="3" customWidth="1"/>
    <col min="6" max="6" width="14.375" style="1" customWidth="1"/>
    <col min="7" max="7" width="20.25390625" style="1" customWidth="1"/>
    <col min="8" max="8" width="14.25390625" style="1" hidden="1" customWidth="1"/>
    <col min="9" max="9" width="14.625" style="1" hidden="1" customWidth="1"/>
    <col min="10" max="10" width="16.625" style="1" customWidth="1"/>
    <col min="11" max="11" width="14.25390625" style="1" customWidth="1"/>
    <col min="12" max="12" width="16.875" style="1" hidden="1" customWidth="1"/>
    <col min="13" max="13" width="13.875" style="1" customWidth="1"/>
    <col min="14" max="14" width="14.375" style="1" customWidth="1"/>
    <col min="15" max="15" width="13.875" style="1" customWidth="1"/>
    <col min="16" max="16" width="13.375" style="1" customWidth="1"/>
    <col min="17" max="17" width="17.00390625" style="1" hidden="1" customWidth="1"/>
    <col min="18" max="18" width="15.875" style="1" hidden="1" customWidth="1"/>
    <col min="19" max="19" width="13.125" style="1" customWidth="1"/>
    <col min="20" max="20" width="15.75390625" style="1" customWidth="1"/>
    <col min="21" max="21" width="14.375" style="1" customWidth="1"/>
    <col min="22" max="22" width="17.25390625" style="1" hidden="1" customWidth="1"/>
    <col min="23" max="24" width="15.25390625" style="1" customWidth="1"/>
    <col min="25" max="25" width="18.125" style="3" customWidth="1"/>
    <col min="26" max="26" width="16.375" style="3" hidden="1" customWidth="1"/>
    <col min="27" max="27" width="19.125" style="202" customWidth="1"/>
    <col min="28" max="28" width="21.125" style="1" customWidth="1"/>
    <col min="29" max="29" width="19.875" style="1" customWidth="1"/>
    <col min="30" max="30" width="13.25390625" style="1" customWidth="1"/>
    <col min="31" max="31" width="27.625" style="1" customWidth="1"/>
    <col min="32" max="32" width="28.00390625" style="1" customWidth="1"/>
    <col min="33" max="33" width="18.625" style="1" customWidth="1"/>
    <col min="34" max="34" width="17.75390625" style="1" customWidth="1"/>
    <col min="35" max="35" width="11.125" style="1" customWidth="1"/>
    <col min="36" max="46" width="8.75390625" style="1" customWidth="1"/>
    <col min="47" max="16384" width="9.75390625" style="1" customWidth="1"/>
  </cols>
  <sheetData>
    <row r="1" spans="1:27" s="63" customFormat="1" ht="33.75" customHeight="1">
      <c r="A1" s="60"/>
      <c r="B1" s="60"/>
      <c r="C1" s="61"/>
      <c r="D1" s="61"/>
      <c r="E1" s="62"/>
      <c r="S1" s="64" t="s">
        <v>287</v>
      </c>
      <c r="V1" s="64"/>
      <c r="W1" s="64"/>
      <c r="X1" s="64"/>
      <c r="Z1" s="64"/>
      <c r="AA1" s="217"/>
    </row>
    <row r="2" spans="1:27" s="63" customFormat="1" ht="31.5" customHeight="1">
      <c r="A2" s="60"/>
      <c r="B2" s="60"/>
      <c r="C2" s="61"/>
      <c r="D2" s="61"/>
      <c r="E2" s="62"/>
      <c r="S2" s="63" t="s">
        <v>154</v>
      </c>
      <c r="Z2" s="64"/>
      <c r="AA2" s="217"/>
    </row>
    <row r="3" spans="1:27" s="63" customFormat="1" ht="31.5" customHeight="1">
      <c r="A3" s="60"/>
      <c r="B3" s="60"/>
      <c r="C3" s="61"/>
      <c r="D3" s="61"/>
      <c r="E3" s="62"/>
      <c r="S3" s="63" t="s">
        <v>132</v>
      </c>
      <c r="Z3" s="64"/>
      <c r="AA3" s="217"/>
    </row>
    <row r="4" spans="1:27" s="63" customFormat="1" ht="30" customHeight="1">
      <c r="A4" s="60"/>
      <c r="B4" s="60"/>
      <c r="C4" s="61"/>
      <c r="D4" s="61"/>
      <c r="E4" s="62"/>
      <c r="W4" s="212"/>
      <c r="X4" s="212"/>
      <c r="Z4" s="64"/>
      <c r="AA4" s="217"/>
    </row>
    <row r="5" spans="1:33" s="63" customFormat="1" ht="17.25" customHeight="1">
      <c r="A5" s="65"/>
      <c r="B5" s="66"/>
      <c r="C5" s="67"/>
      <c r="D5" s="67"/>
      <c r="E5" s="68"/>
      <c r="F5" s="69"/>
      <c r="G5" s="69"/>
      <c r="H5" s="69"/>
      <c r="I5" s="69"/>
      <c r="J5" s="69"/>
      <c r="O5" s="70"/>
      <c r="S5" s="70"/>
      <c r="T5" s="70"/>
      <c r="V5" s="71"/>
      <c r="W5" s="71"/>
      <c r="X5" s="71"/>
      <c r="Z5" s="72"/>
      <c r="AA5" s="218"/>
      <c r="AB5" s="72"/>
      <c r="AC5" s="72"/>
      <c r="AD5" s="72"/>
      <c r="AE5" s="72"/>
      <c r="AF5" s="72"/>
      <c r="AG5" s="72"/>
    </row>
    <row r="6" spans="1:30" s="63" customFormat="1" ht="39.75" customHeight="1">
      <c r="A6" s="383" t="s">
        <v>224</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185"/>
      <c r="AC6" s="185"/>
      <c r="AD6" s="185"/>
    </row>
    <row r="7" spans="1:30" s="63" customFormat="1" ht="27.75" customHeight="1">
      <c r="A7" s="384" t="s">
        <v>286</v>
      </c>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186"/>
      <c r="AC7" s="186"/>
      <c r="AD7" s="186"/>
    </row>
    <row r="8" spans="2:30" ht="17.25" customHeight="1">
      <c r="B8" s="19"/>
      <c r="C8" s="19"/>
      <c r="D8" s="19"/>
      <c r="E8" s="5"/>
      <c r="G8" s="19"/>
      <c r="H8" s="19"/>
      <c r="I8" s="19"/>
      <c r="J8" s="19"/>
      <c r="K8" s="19"/>
      <c r="L8" s="19"/>
      <c r="M8" s="19"/>
      <c r="N8" s="19"/>
      <c r="O8" s="19"/>
      <c r="P8" s="19"/>
      <c r="Q8" s="19"/>
      <c r="R8" s="19"/>
      <c r="S8" s="19"/>
      <c r="T8" s="19"/>
      <c r="U8" s="19"/>
      <c r="V8" s="19"/>
      <c r="W8" s="19"/>
      <c r="X8" s="19"/>
      <c r="Y8" s="19"/>
      <c r="Z8" s="16"/>
      <c r="AA8" s="216"/>
      <c r="AB8" s="16"/>
      <c r="AC8" s="16"/>
      <c r="AD8" s="16"/>
    </row>
    <row r="9" spans="1:27" ht="14.25" customHeight="1">
      <c r="A9" s="4"/>
      <c r="B9" s="4"/>
      <c r="C9" s="21"/>
      <c r="D9" s="21"/>
      <c r="E9" s="21"/>
      <c r="F9" s="21"/>
      <c r="G9" s="21"/>
      <c r="H9" s="21"/>
      <c r="I9" s="21"/>
      <c r="J9" s="21"/>
      <c r="K9" s="21"/>
      <c r="L9" s="21"/>
      <c r="M9" s="21"/>
      <c r="N9" s="21"/>
      <c r="O9" s="21"/>
      <c r="P9" s="22"/>
      <c r="Q9" s="21"/>
      <c r="R9" s="269"/>
      <c r="T9" s="21"/>
      <c r="U9" s="21"/>
      <c r="V9" s="21"/>
      <c r="W9" s="5"/>
      <c r="X9" s="5"/>
      <c r="Y9" s="5"/>
      <c r="Z9" s="9"/>
      <c r="AA9" s="202" t="s">
        <v>232</v>
      </c>
    </row>
    <row r="10" spans="1:30" s="76" customFormat="1" ht="359.25" customHeight="1">
      <c r="A10" s="73" t="s">
        <v>265</v>
      </c>
      <c r="B10" s="73" t="s">
        <v>266</v>
      </c>
      <c r="C10" s="74" t="s">
        <v>306</v>
      </c>
      <c r="D10" s="75" t="s">
        <v>233</v>
      </c>
      <c r="E10" s="74" t="s">
        <v>50</v>
      </c>
      <c r="F10" s="74" t="s">
        <v>74</v>
      </c>
      <c r="G10" s="74" t="s">
        <v>234</v>
      </c>
      <c r="H10" s="74" t="s">
        <v>75</v>
      </c>
      <c r="I10" s="74" t="s">
        <v>76</v>
      </c>
      <c r="J10" s="74" t="s">
        <v>112</v>
      </c>
      <c r="K10" s="74" t="s">
        <v>79</v>
      </c>
      <c r="L10" s="74" t="s">
        <v>235</v>
      </c>
      <c r="M10" s="75" t="s">
        <v>236</v>
      </c>
      <c r="N10" s="74" t="s">
        <v>49</v>
      </c>
      <c r="O10" s="74" t="s">
        <v>80</v>
      </c>
      <c r="P10" s="74" t="s">
        <v>421</v>
      </c>
      <c r="Q10" s="74" t="s">
        <v>239</v>
      </c>
      <c r="R10" s="226" t="s">
        <v>115</v>
      </c>
      <c r="S10" s="226" t="s">
        <v>288</v>
      </c>
      <c r="T10" s="74" t="s">
        <v>81</v>
      </c>
      <c r="U10" s="74" t="s">
        <v>237</v>
      </c>
      <c r="V10" s="74" t="s">
        <v>292</v>
      </c>
      <c r="W10" s="74" t="s">
        <v>238</v>
      </c>
      <c r="X10" s="74" t="s">
        <v>244</v>
      </c>
      <c r="Y10" s="75" t="s">
        <v>240</v>
      </c>
      <c r="Z10" s="75" t="s">
        <v>376</v>
      </c>
      <c r="AA10" s="388" t="s">
        <v>291</v>
      </c>
      <c r="AB10" s="187"/>
      <c r="AC10" s="187"/>
      <c r="AD10" s="187"/>
    </row>
    <row r="11" spans="1:30" s="110" customFormat="1" ht="24.75" customHeight="1">
      <c r="A11" s="104"/>
      <c r="B11" s="104"/>
      <c r="C11" s="105"/>
      <c r="D11" s="243">
        <v>2110</v>
      </c>
      <c r="E11" s="106">
        <v>2111</v>
      </c>
      <c r="F11" s="106">
        <v>2120</v>
      </c>
      <c r="G11" s="106">
        <v>2210</v>
      </c>
      <c r="H11" s="106">
        <v>2220</v>
      </c>
      <c r="I11" s="106">
        <v>2230</v>
      </c>
      <c r="J11" s="106">
        <v>2240</v>
      </c>
      <c r="K11" s="106">
        <v>2250</v>
      </c>
      <c r="L11" s="106">
        <v>2260</v>
      </c>
      <c r="M11" s="106">
        <v>2270</v>
      </c>
      <c r="N11" s="106">
        <v>2271</v>
      </c>
      <c r="O11" s="106">
        <v>2272</v>
      </c>
      <c r="P11" s="106">
        <v>2273</v>
      </c>
      <c r="Q11" s="106">
        <v>2275</v>
      </c>
      <c r="R11" s="270">
        <v>2281</v>
      </c>
      <c r="S11" s="107">
        <v>2282</v>
      </c>
      <c r="T11" s="106">
        <v>2610</v>
      </c>
      <c r="U11" s="106">
        <v>2620</v>
      </c>
      <c r="V11" s="106">
        <v>1341</v>
      </c>
      <c r="W11" s="106">
        <v>2730</v>
      </c>
      <c r="X11" s="106">
        <v>2800</v>
      </c>
      <c r="Y11" s="108">
        <v>2000</v>
      </c>
      <c r="Z11" s="109">
        <v>2900</v>
      </c>
      <c r="AA11" s="388"/>
      <c r="AB11" s="187"/>
      <c r="AC11" s="187"/>
      <c r="AD11" s="187"/>
    </row>
    <row r="12" spans="1:30" ht="37.5" customHeight="1" hidden="1">
      <c r="A12" s="385" t="s">
        <v>72</v>
      </c>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7"/>
      <c r="AB12" s="188"/>
      <c r="AC12" s="188"/>
      <c r="AD12" s="188"/>
    </row>
    <row r="13" spans="1:31" s="98" customFormat="1" ht="41.25" customHeight="1">
      <c r="A13" s="96" t="s">
        <v>245</v>
      </c>
      <c r="B13" s="96" t="s">
        <v>246</v>
      </c>
      <c r="C13" s="97" t="s">
        <v>364</v>
      </c>
      <c r="D13" s="91">
        <f>SUM(D14:D23)</f>
        <v>0</v>
      </c>
      <c r="E13" s="91">
        <f>SUM(E14:E23)</f>
        <v>-12.652999999999992</v>
      </c>
      <c r="F13" s="91">
        <f aca="true" t="shared" si="0" ref="F13:V13">SUM(F14:F23)</f>
        <v>12.652999999999999</v>
      </c>
      <c r="G13" s="183">
        <f t="shared" si="0"/>
        <v>55.02</v>
      </c>
      <c r="H13" s="183">
        <f t="shared" si="0"/>
        <v>0</v>
      </c>
      <c r="I13" s="183">
        <f t="shared" si="0"/>
        <v>0</v>
      </c>
      <c r="J13" s="183">
        <f>SUM(J14:J23)</f>
        <v>-89.22999999999999</v>
      </c>
      <c r="K13" s="183">
        <f>SUM(K14:K23)</f>
        <v>12.5</v>
      </c>
      <c r="L13" s="183">
        <f>SUM(L14:L23)</f>
        <v>0</v>
      </c>
      <c r="M13" s="183">
        <f t="shared" si="0"/>
        <v>0.9</v>
      </c>
      <c r="N13" s="183">
        <f t="shared" si="0"/>
        <v>0.9</v>
      </c>
      <c r="O13" s="183">
        <f t="shared" si="0"/>
        <v>0.5</v>
      </c>
      <c r="P13" s="183">
        <f t="shared" si="0"/>
        <v>-0.5</v>
      </c>
      <c r="Q13" s="183">
        <f>SUM(Q14:Q23)</f>
        <v>0</v>
      </c>
      <c r="R13" s="183">
        <f>SUM(R14:R23)</f>
        <v>0</v>
      </c>
      <c r="S13" s="183">
        <f>SUM(S14:S23)</f>
        <v>0</v>
      </c>
      <c r="T13" s="183">
        <f t="shared" si="0"/>
        <v>0</v>
      </c>
      <c r="U13" s="183">
        <f>SUM(U14:U23)</f>
        <v>0</v>
      </c>
      <c r="V13" s="183">
        <f t="shared" si="0"/>
        <v>0</v>
      </c>
      <c r="W13" s="183">
        <f>SUM(W14:W23)</f>
        <v>0</v>
      </c>
      <c r="X13" s="183">
        <f>SUM(X14:X23)</f>
        <v>-2.79</v>
      </c>
      <c r="Y13" s="183">
        <f aca="true" t="shared" si="1" ref="Y13:Y46">SUM(E13:X13)-M13</f>
        <v>-23.59999999999998</v>
      </c>
      <c r="Z13" s="84"/>
      <c r="AA13" s="181">
        <f>SUM(Y13:Z13)</f>
        <v>-23.59999999999998</v>
      </c>
      <c r="AB13" s="189"/>
      <c r="AC13" s="189"/>
      <c r="AD13" s="189"/>
      <c r="AE13" s="95"/>
    </row>
    <row r="14" spans="1:30" s="26" customFormat="1" ht="54.75" customHeight="1">
      <c r="A14" s="32" t="s">
        <v>260</v>
      </c>
      <c r="B14" s="32" t="s">
        <v>246</v>
      </c>
      <c r="C14" s="48" t="s">
        <v>412</v>
      </c>
      <c r="D14" s="325">
        <f>SUM(E14:F14)</f>
        <v>-20</v>
      </c>
      <c r="E14" s="14">
        <v>-20</v>
      </c>
      <c r="F14" s="14"/>
      <c r="G14" s="54">
        <v>2.5</v>
      </c>
      <c r="H14" s="54"/>
      <c r="I14" s="54"/>
      <c r="J14" s="54">
        <f>2.79</f>
        <v>2.79</v>
      </c>
      <c r="K14" s="54"/>
      <c r="L14" s="14"/>
      <c r="M14" s="47">
        <f aca="true" t="shared" si="2" ref="M14:M23">SUM(N14:Q14)</f>
        <v>0</v>
      </c>
      <c r="N14" s="14"/>
      <c r="O14" s="14">
        <v>0.5</v>
      </c>
      <c r="P14" s="14">
        <v>-0.5</v>
      </c>
      <c r="Q14" s="14"/>
      <c r="R14" s="14"/>
      <c r="S14" s="14"/>
      <c r="T14" s="14"/>
      <c r="U14" s="14"/>
      <c r="V14" s="14"/>
      <c r="W14" s="14"/>
      <c r="X14" s="14">
        <v>-2.79</v>
      </c>
      <c r="Y14" s="55">
        <f t="shared" si="1"/>
        <v>-17.5</v>
      </c>
      <c r="Z14" s="49"/>
      <c r="AA14" s="182">
        <f>SUM(Y14:Z14)</f>
        <v>-17.5</v>
      </c>
      <c r="AB14" s="190"/>
      <c r="AC14" s="190"/>
      <c r="AD14" s="190"/>
    </row>
    <row r="15" spans="1:30" s="26" customFormat="1" ht="27" customHeight="1">
      <c r="A15" s="32" t="s">
        <v>245</v>
      </c>
      <c r="B15" s="32" t="s">
        <v>246</v>
      </c>
      <c r="C15" s="48" t="s">
        <v>413</v>
      </c>
      <c r="D15" s="325">
        <f aca="true" t="shared" si="3" ref="D15:D75">SUM(E15:F15)</f>
        <v>-46.697</v>
      </c>
      <c r="E15" s="14">
        <v>-46.697</v>
      </c>
      <c r="F15" s="14"/>
      <c r="G15" s="54">
        <v>20.9</v>
      </c>
      <c r="H15" s="54"/>
      <c r="I15" s="54"/>
      <c r="J15" s="54">
        <f>-11-74.08</f>
        <v>-85.08</v>
      </c>
      <c r="K15" s="14">
        <v>11</v>
      </c>
      <c r="L15" s="14"/>
      <c r="M15" s="47">
        <f t="shared" si="2"/>
        <v>0</v>
      </c>
      <c r="N15" s="14"/>
      <c r="O15" s="14"/>
      <c r="P15" s="14"/>
      <c r="Q15" s="14"/>
      <c r="R15" s="14"/>
      <c r="S15" s="14"/>
      <c r="T15" s="14"/>
      <c r="U15" s="14"/>
      <c r="V15" s="14"/>
      <c r="W15" s="14"/>
      <c r="X15" s="14"/>
      <c r="Y15" s="55">
        <f t="shared" si="1"/>
        <v>-99.87700000000001</v>
      </c>
      <c r="Z15" s="49"/>
      <c r="AA15" s="182">
        <f aca="true" t="shared" si="4" ref="AA15:AA51">SUM(Y15:Z15)</f>
        <v>-99.87700000000001</v>
      </c>
      <c r="AB15" s="190"/>
      <c r="AC15" s="190"/>
      <c r="AD15" s="190"/>
    </row>
    <row r="16" spans="1:30" s="26" customFormat="1" ht="81" customHeight="1" hidden="1">
      <c r="A16" s="32" t="s">
        <v>245</v>
      </c>
      <c r="B16" s="32" t="s">
        <v>246</v>
      </c>
      <c r="C16" s="48" t="s">
        <v>70</v>
      </c>
      <c r="D16" s="325">
        <f t="shared" si="3"/>
        <v>0</v>
      </c>
      <c r="E16" s="14"/>
      <c r="F16" s="14"/>
      <c r="G16" s="14"/>
      <c r="H16" s="14"/>
      <c r="I16" s="14"/>
      <c r="J16" s="14"/>
      <c r="K16" s="14"/>
      <c r="L16" s="14"/>
      <c r="M16" s="47">
        <f t="shared" si="2"/>
        <v>0</v>
      </c>
      <c r="N16" s="14"/>
      <c r="O16" s="14"/>
      <c r="P16" s="14"/>
      <c r="Q16" s="14"/>
      <c r="R16" s="14"/>
      <c r="S16" s="14"/>
      <c r="T16" s="14"/>
      <c r="U16" s="14"/>
      <c r="V16" s="14"/>
      <c r="W16" s="14"/>
      <c r="X16" s="14"/>
      <c r="Y16" s="55">
        <f t="shared" si="1"/>
        <v>0</v>
      </c>
      <c r="Z16" s="49"/>
      <c r="AA16" s="182">
        <f t="shared" si="4"/>
        <v>0</v>
      </c>
      <c r="AB16" s="190"/>
      <c r="AC16" s="190"/>
      <c r="AD16" s="190"/>
    </row>
    <row r="17" spans="1:30" s="26" customFormat="1" ht="115.5" customHeight="1" hidden="1">
      <c r="A17" s="32" t="s">
        <v>245</v>
      </c>
      <c r="B17" s="32" t="s">
        <v>246</v>
      </c>
      <c r="C17" s="48" t="s">
        <v>131</v>
      </c>
      <c r="D17" s="325">
        <f t="shared" si="3"/>
        <v>0</v>
      </c>
      <c r="E17" s="14"/>
      <c r="F17" s="14"/>
      <c r="G17" s="14"/>
      <c r="H17" s="14"/>
      <c r="I17" s="14"/>
      <c r="J17" s="14"/>
      <c r="K17" s="14"/>
      <c r="L17" s="14"/>
      <c r="M17" s="47">
        <f t="shared" si="2"/>
        <v>0</v>
      </c>
      <c r="N17" s="14"/>
      <c r="O17" s="14"/>
      <c r="P17" s="14"/>
      <c r="Q17" s="14"/>
      <c r="R17" s="14"/>
      <c r="S17" s="14"/>
      <c r="T17" s="14"/>
      <c r="U17" s="14"/>
      <c r="V17" s="14"/>
      <c r="W17" s="14"/>
      <c r="X17" s="14"/>
      <c r="Y17" s="55">
        <f t="shared" si="1"/>
        <v>0</v>
      </c>
      <c r="Z17" s="49"/>
      <c r="AA17" s="182">
        <f>SUM(Y17:Z17)</f>
        <v>0</v>
      </c>
      <c r="AB17" s="190"/>
      <c r="AC17" s="190"/>
      <c r="AD17" s="190"/>
    </row>
    <row r="18" spans="1:30" s="26" customFormat="1" ht="42.75" customHeight="1">
      <c r="A18" s="32" t="s">
        <v>245</v>
      </c>
      <c r="B18" s="32" t="s">
        <v>246</v>
      </c>
      <c r="C18" s="48" t="s">
        <v>414</v>
      </c>
      <c r="D18" s="325">
        <f t="shared" si="3"/>
        <v>20</v>
      </c>
      <c r="E18" s="14">
        <v>13.118</v>
      </c>
      <c r="F18" s="14">
        <v>6.882</v>
      </c>
      <c r="G18" s="357">
        <v>10.5</v>
      </c>
      <c r="H18" s="14"/>
      <c r="I18" s="14"/>
      <c r="J18" s="14"/>
      <c r="K18" s="14"/>
      <c r="L18" s="14"/>
      <c r="M18" s="47">
        <f t="shared" si="2"/>
        <v>0</v>
      </c>
      <c r="N18" s="14"/>
      <c r="O18" s="14"/>
      <c r="P18" s="14"/>
      <c r="Q18" s="14"/>
      <c r="R18" s="14"/>
      <c r="S18" s="14"/>
      <c r="T18" s="14"/>
      <c r="U18" s="14"/>
      <c r="V18" s="14"/>
      <c r="W18" s="14"/>
      <c r="X18" s="14"/>
      <c r="Y18" s="55">
        <f t="shared" si="1"/>
        <v>30.5</v>
      </c>
      <c r="Z18" s="49"/>
      <c r="AA18" s="182">
        <f t="shared" si="4"/>
        <v>30.5</v>
      </c>
      <c r="AB18" s="190"/>
      <c r="AC18" s="190"/>
      <c r="AD18" s="190"/>
    </row>
    <row r="19" spans="1:30" s="26" customFormat="1" ht="93.75" customHeight="1">
      <c r="A19" s="32" t="s">
        <v>245</v>
      </c>
      <c r="B19" s="32" t="s">
        <v>246</v>
      </c>
      <c r="C19" s="48" t="s">
        <v>373</v>
      </c>
      <c r="D19" s="325">
        <f t="shared" si="3"/>
        <v>-20.11</v>
      </c>
      <c r="E19" s="14">
        <v>-13.11</v>
      </c>
      <c r="F19" s="14">
        <v>-7</v>
      </c>
      <c r="G19" s="14">
        <v>10.1</v>
      </c>
      <c r="H19" s="14"/>
      <c r="I19" s="14"/>
      <c r="J19" s="14"/>
      <c r="K19" s="14"/>
      <c r="L19" s="14"/>
      <c r="M19" s="47">
        <f t="shared" si="2"/>
        <v>0</v>
      </c>
      <c r="N19" s="14"/>
      <c r="O19" s="14"/>
      <c r="P19" s="14"/>
      <c r="Q19" s="14"/>
      <c r="R19" s="14"/>
      <c r="S19" s="14"/>
      <c r="T19" s="14"/>
      <c r="U19" s="14"/>
      <c r="V19" s="14"/>
      <c r="W19" s="14"/>
      <c r="X19" s="14"/>
      <c r="Y19" s="55">
        <f t="shared" si="1"/>
        <v>-10.01</v>
      </c>
      <c r="Z19" s="49"/>
      <c r="AA19" s="182">
        <f t="shared" si="4"/>
        <v>-10.01</v>
      </c>
      <c r="AB19" s="190"/>
      <c r="AC19" s="190"/>
      <c r="AD19" s="190"/>
    </row>
    <row r="20" spans="1:30" s="26" customFormat="1" ht="59.25" customHeight="1">
      <c r="A20" s="32" t="s">
        <v>245</v>
      </c>
      <c r="B20" s="32" t="s">
        <v>246</v>
      </c>
      <c r="C20" s="48" t="s">
        <v>368</v>
      </c>
      <c r="D20" s="325">
        <f>SUM(E20:F20)</f>
        <v>28.7</v>
      </c>
      <c r="E20" s="14">
        <v>27</v>
      </c>
      <c r="F20" s="14">
        <v>1.7</v>
      </c>
      <c r="G20" s="54">
        <f>0.7+1.32</f>
        <v>2.02</v>
      </c>
      <c r="H20" s="14"/>
      <c r="I20" s="14"/>
      <c r="J20" s="14">
        <f>-2.7-1.32</f>
        <v>-4.0200000000000005</v>
      </c>
      <c r="K20" s="14">
        <v>2</v>
      </c>
      <c r="L20" s="14"/>
      <c r="M20" s="47">
        <f t="shared" si="2"/>
        <v>0</v>
      </c>
      <c r="N20" s="14"/>
      <c r="O20" s="14"/>
      <c r="P20" s="14"/>
      <c r="Q20" s="14"/>
      <c r="R20" s="14"/>
      <c r="S20" s="14"/>
      <c r="T20" s="14"/>
      <c r="U20" s="14"/>
      <c r="V20" s="14"/>
      <c r="W20" s="14"/>
      <c r="X20" s="14"/>
      <c r="Y20" s="55">
        <f t="shared" si="1"/>
        <v>28.7</v>
      </c>
      <c r="Z20" s="49"/>
      <c r="AA20" s="182">
        <f t="shared" si="4"/>
        <v>28.7</v>
      </c>
      <c r="AB20" s="190"/>
      <c r="AC20" s="190"/>
      <c r="AD20" s="190"/>
    </row>
    <row r="21" spans="1:30" s="26" customFormat="1" ht="47.25" customHeight="1">
      <c r="A21" s="32" t="s">
        <v>245</v>
      </c>
      <c r="B21" s="32" t="s">
        <v>246</v>
      </c>
      <c r="C21" s="48" t="s">
        <v>369</v>
      </c>
      <c r="D21" s="325">
        <f t="shared" si="3"/>
        <v>38.171</v>
      </c>
      <c r="E21" s="14">
        <v>27.1</v>
      </c>
      <c r="F21" s="14">
        <v>11.071</v>
      </c>
      <c r="G21" s="14"/>
      <c r="H21" s="14"/>
      <c r="I21" s="14"/>
      <c r="J21" s="54">
        <v>1.88</v>
      </c>
      <c r="K21" s="14">
        <v>2</v>
      </c>
      <c r="L21" s="14"/>
      <c r="M21" s="47">
        <f t="shared" si="2"/>
        <v>0</v>
      </c>
      <c r="N21" s="14"/>
      <c r="O21" s="14"/>
      <c r="P21" s="14"/>
      <c r="Q21" s="14"/>
      <c r="R21" s="14"/>
      <c r="S21" s="14"/>
      <c r="T21" s="14"/>
      <c r="U21" s="14"/>
      <c r="V21" s="14"/>
      <c r="W21" s="14"/>
      <c r="X21" s="14"/>
      <c r="Y21" s="55">
        <f t="shared" si="1"/>
        <v>42.051</v>
      </c>
      <c r="Z21" s="49"/>
      <c r="AA21" s="182">
        <f t="shared" si="4"/>
        <v>42.051</v>
      </c>
      <c r="AB21" s="190"/>
      <c r="AC21" s="190"/>
      <c r="AD21" s="190"/>
    </row>
    <row r="22" spans="1:30" s="26" customFormat="1" ht="47.25" customHeight="1">
      <c r="A22" s="32" t="s">
        <v>245</v>
      </c>
      <c r="B22" s="32" t="s">
        <v>246</v>
      </c>
      <c r="C22" s="48" t="s">
        <v>415</v>
      </c>
      <c r="D22" s="325">
        <f t="shared" si="3"/>
        <v>4.236000000000001</v>
      </c>
      <c r="E22" s="14">
        <v>3.136</v>
      </c>
      <c r="F22" s="14">
        <v>1.1</v>
      </c>
      <c r="G22" s="54">
        <f>7.3+1.7</f>
        <v>9</v>
      </c>
      <c r="H22" s="54"/>
      <c r="I22" s="54"/>
      <c r="J22" s="54">
        <v>-4.8</v>
      </c>
      <c r="K22" s="14">
        <v>-2.5</v>
      </c>
      <c r="L22" s="14"/>
      <c r="M22" s="47">
        <f t="shared" si="2"/>
        <v>0.9</v>
      </c>
      <c r="N22" s="14">
        <v>0.9</v>
      </c>
      <c r="O22" s="14"/>
      <c r="P22" s="14"/>
      <c r="Q22" s="14"/>
      <c r="R22" s="14"/>
      <c r="S22" s="14"/>
      <c r="T22" s="14"/>
      <c r="U22" s="14"/>
      <c r="V22" s="14"/>
      <c r="W22" s="14"/>
      <c r="X22" s="14"/>
      <c r="Y22" s="55">
        <f>SUM(E22:X22)-M22</f>
        <v>6.836</v>
      </c>
      <c r="Z22" s="49"/>
      <c r="AA22" s="182">
        <f t="shared" si="4"/>
        <v>6.836</v>
      </c>
      <c r="AB22" s="190"/>
      <c r="AC22" s="190"/>
      <c r="AD22" s="190"/>
    </row>
    <row r="23" spans="1:30" s="26" customFormat="1" ht="47.25" customHeight="1">
      <c r="A23" s="32" t="s">
        <v>245</v>
      </c>
      <c r="B23" s="32" t="s">
        <v>246</v>
      </c>
      <c r="C23" s="48" t="s">
        <v>231</v>
      </c>
      <c r="D23" s="325">
        <f t="shared" si="3"/>
        <v>-4.300000000000001</v>
      </c>
      <c r="E23" s="14">
        <v>-3.2</v>
      </c>
      <c r="F23" s="14">
        <v>-1.1</v>
      </c>
      <c r="G23" s="54"/>
      <c r="H23" s="14"/>
      <c r="I23" s="14"/>
      <c r="J23" s="54"/>
      <c r="K23" s="14"/>
      <c r="L23" s="14"/>
      <c r="M23" s="47">
        <f t="shared" si="2"/>
        <v>0</v>
      </c>
      <c r="N23" s="14"/>
      <c r="O23" s="14"/>
      <c r="P23" s="14"/>
      <c r="Q23" s="14"/>
      <c r="R23" s="14"/>
      <c r="S23" s="14"/>
      <c r="T23" s="14"/>
      <c r="U23" s="14"/>
      <c r="V23" s="14"/>
      <c r="W23" s="14"/>
      <c r="X23" s="14"/>
      <c r="Y23" s="55">
        <f t="shared" si="1"/>
        <v>-4.300000000000001</v>
      </c>
      <c r="Z23" s="49"/>
      <c r="AA23" s="182">
        <f t="shared" si="4"/>
        <v>-4.300000000000001</v>
      </c>
      <c r="AB23" s="190"/>
      <c r="AC23" s="190"/>
      <c r="AD23" s="190"/>
    </row>
    <row r="24" spans="1:30" s="26" customFormat="1" ht="47.25" customHeight="1">
      <c r="A24" s="96" t="s">
        <v>44</v>
      </c>
      <c r="B24" s="370" t="s">
        <v>43</v>
      </c>
      <c r="C24" s="371"/>
      <c r="D24" s="91">
        <f>SUM(D25:D31)</f>
        <v>0</v>
      </c>
      <c r="E24" s="91">
        <f aca="true" t="shared" si="5" ref="E24:X24">SUM(E25:E31)</f>
        <v>0</v>
      </c>
      <c r="F24" s="91">
        <f t="shared" si="5"/>
        <v>0</v>
      </c>
      <c r="G24" s="91">
        <f t="shared" si="5"/>
        <v>-0.03</v>
      </c>
      <c r="H24" s="91">
        <f t="shared" si="5"/>
        <v>0</v>
      </c>
      <c r="I24" s="91">
        <f t="shared" si="5"/>
        <v>0</v>
      </c>
      <c r="J24" s="91">
        <f>SUM(J25:J31)</f>
        <v>-53.5</v>
      </c>
      <c r="K24" s="91">
        <f t="shared" si="5"/>
        <v>0</v>
      </c>
      <c r="L24" s="91">
        <f t="shared" si="5"/>
        <v>0</v>
      </c>
      <c r="M24" s="91">
        <f t="shared" si="5"/>
        <v>0</v>
      </c>
      <c r="N24" s="91">
        <f t="shared" si="5"/>
        <v>0</v>
      </c>
      <c r="O24" s="91">
        <f t="shared" si="5"/>
        <v>0</v>
      </c>
      <c r="P24" s="91">
        <f t="shared" si="5"/>
        <v>0</v>
      </c>
      <c r="Q24" s="91">
        <f t="shared" si="5"/>
        <v>0</v>
      </c>
      <c r="R24" s="91">
        <f t="shared" si="5"/>
        <v>0</v>
      </c>
      <c r="S24" s="91">
        <f t="shared" si="5"/>
        <v>-6.23</v>
      </c>
      <c r="T24" s="91">
        <f t="shared" si="5"/>
        <v>0</v>
      </c>
      <c r="U24" s="91">
        <f t="shared" si="5"/>
        <v>0</v>
      </c>
      <c r="V24" s="91">
        <f t="shared" si="5"/>
        <v>0</v>
      </c>
      <c r="W24" s="91">
        <f t="shared" si="5"/>
        <v>0</v>
      </c>
      <c r="X24" s="91">
        <f t="shared" si="5"/>
        <v>-0.84</v>
      </c>
      <c r="Y24" s="183">
        <f aca="true" t="shared" si="6" ref="Y24:Y32">SUM(E24:X24)-M24</f>
        <v>-60.60000000000001</v>
      </c>
      <c r="Z24" s="84"/>
      <c r="AA24" s="181">
        <f aca="true" t="shared" si="7" ref="AA24:AA32">SUM(Y24:Z24)</f>
        <v>-60.60000000000001</v>
      </c>
      <c r="AB24" s="190"/>
      <c r="AC24" s="190"/>
      <c r="AD24" s="190"/>
    </row>
    <row r="25" spans="1:30" s="26" customFormat="1" ht="80.25" customHeight="1">
      <c r="A25" s="32" t="s">
        <v>186</v>
      </c>
      <c r="B25" s="32" t="s">
        <v>187</v>
      </c>
      <c r="C25" s="48" t="s">
        <v>269</v>
      </c>
      <c r="D25" s="245">
        <f>SUM(E25:F25)</f>
        <v>0</v>
      </c>
      <c r="E25" s="14"/>
      <c r="F25" s="14"/>
      <c r="G25" s="54"/>
      <c r="H25" s="54"/>
      <c r="I25" s="54"/>
      <c r="J25" s="54">
        <v>-55</v>
      </c>
      <c r="K25" s="14"/>
      <c r="L25" s="14"/>
      <c r="M25" s="47">
        <f aca="true" t="shared" si="8" ref="M25:M31">SUM(N25:Q25)</f>
        <v>0</v>
      </c>
      <c r="N25" s="14"/>
      <c r="O25" s="14"/>
      <c r="P25" s="14"/>
      <c r="Q25" s="14"/>
      <c r="R25" s="14"/>
      <c r="S25" s="14"/>
      <c r="T25" s="14"/>
      <c r="U25" s="14"/>
      <c r="V25" s="14"/>
      <c r="W25" s="14"/>
      <c r="X25" s="14"/>
      <c r="Y25" s="55">
        <f t="shared" si="6"/>
        <v>-55</v>
      </c>
      <c r="Z25" s="49"/>
      <c r="AA25" s="182">
        <f t="shared" si="7"/>
        <v>-55</v>
      </c>
      <c r="AB25" s="190"/>
      <c r="AC25" s="190"/>
      <c r="AD25" s="190"/>
    </row>
    <row r="26" spans="1:30" s="26" customFormat="1" ht="203.25" customHeight="1" hidden="1">
      <c r="A26" s="32" t="s">
        <v>417</v>
      </c>
      <c r="B26" s="32" t="s">
        <v>258</v>
      </c>
      <c r="C26" s="48" t="s">
        <v>166</v>
      </c>
      <c r="D26" s="245">
        <f t="shared" si="3"/>
        <v>0</v>
      </c>
      <c r="E26" s="315"/>
      <c r="F26" s="315"/>
      <c r="G26" s="315"/>
      <c r="H26" s="315"/>
      <c r="I26" s="315"/>
      <c r="J26" s="14"/>
      <c r="K26" s="315"/>
      <c r="L26" s="315"/>
      <c r="M26" s="47">
        <f t="shared" si="8"/>
        <v>0</v>
      </c>
      <c r="N26" s="315"/>
      <c r="O26" s="315"/>
      <c r="P26" s="315"/>
      <c r="Q26" s="315"/>
      <c r="R26" s="315"/>
      <c r="S26" s="315"/>
      <c r="T26" s="315"/>
      <c r="U26" s="315"/>
      <c r="V26" s="315"/>
      <c r="W26" s="315"/>
      <c r="X26" s="315"/>
      <c r="Y26" s="55">
        <f t="shared" si="6"/>
        <v>0</v>
      </c>
      <c r="Z26" s="49"/>
      <c r="AA26" s="182">
        <f t="shared" si="7"/>
        <v>0</v>
      </c>
      <c r="AB26" s="190"/>
      <c r="AC26" s="190"/>
      <c r="AD26" s="190"/>
    </row>
    <row r="27" spans="1:30" s="26" customFormat="1" ht="221.25" customHeight="1" hidden="1">
      <c r="A27" s="32" t="s">
        <v>417</v>
      </c>
      <c r="B27" s="32" t="s">
        <v>258</v>
      </c>
      <c r="C27" s="44" t="s">
        <v>383</v>
      </c>
      <c r="D27" s="245">
        <f t="shared" si="3"/>
        <v>0</v>
      </c>
      <c r="E27" s="315"/>
      <c r="F27" s="315"/>
      <c r="G27" s="14"/>
      <c r="H27" s="315"/>
      <c r="I27" s="315"/>
      <c r="J27" s="14"/>
      <c r="K27" s="315"/>
      <c r="L27" s="315"/>
      <c r="M27" s="47">
        <f t="shared" si="8"/>
        <v>0</v>
      </c>
      <c r="N27" s="315"/>
      <c r="O27" s="315"/>
      <c r="P27" s="315"/>
      <c r="Q27" s="315"/>
      <c r="R27" s="315"/>
      <c r="S27" s="315"/>
      <c r="T27" s="315"/>
      <c r="U27" s="315"/>
      <c r="V27" s="315"/>
      <c r="W27" s="315"/>
      <c r="X27" s="315"/>
      <c r="Y27" s="55">
        <f t="shared" si="6"/>
        <v>0</v>
      </c>
      <c r="Z27" s="49"/>
      <c r="AA27" s="182">
        <f t="shared" si="7"/>
        <v>0</v>
      </c>
      <c r="AB27" s="190"/>
      <c r="AC27" s="190"/>
      <c r="AD27" s="190"/>
    </row>
    <row r="28" spans="1:30" s="26" customFormat="1" ht="74.25" customHeight="1" hidden="1">
      <c r="A28" s="32" t="s">
        <v>59</v>
      </c>
      <c r="B28" s="32" t="s">
        <v>60</v>
      </c>
      <c r="C28" s="44" t="s">
        <v>61</v>
      </c>
      <c r="D28" s="245">
        <f t="shared" si="3"/>
        <v>0</v>
      </c>
      <c r="E28" s="315"/>
      <c r="F28" s="315"/>
      <c r="G28" s="14"/>
      <c r="H28" s="315"/>
      <c r="I28" s="315"/>
      <c r="J28" s="14"/>
      <c r="K28" s="315"/>
      <c r="L28" s="315"/>
      <c r="M28" s="47">
        <f t="shared" si="8"/>
        <v>0</v>
      </c>
      <c r="N28" s="315"/>
      <c r="O28" s="315"/>
      <c r="P28" s="315"/>
      <c r="Q28" s="315"/>
      <c r="R28" s="315"/>
      <c r="S28" s="315"/>
      <c r="T28" s="315"/>
      <c r="U28" s="315"/>
      <c r="V28" s="315"/>
      <c r="W28" s="315"/>
      <c r="X28" s="315"/>
      <c r="Y28" s="55">
        <f t="shared" si="6"/>
        <v>0</v>
      </c>
      <c r="Z28" s="49"/>
      <c r="AA28" s="182">
        <f>SUM(Y28:Z28)</f>
        <v>0</v>
      </c>
      <c r="AB28" s="190"/>
      <c r="AC28" s="190"/>
      <c r="AD28" s="190"/>
    </row>
    <row r="29" spans="1:30" s="26" customFormat="1" ht="120.75" customHeight="1" hidden="1">
      <c r="A29" s="32" t="s">
        <v>62</v>
      </c>
      <c r="B29" s="32" t="s">
        <v>64</v>
      </c>
      <c r="C29" s="44" t="s">
        <v>63</v>
      </c>
      <c r="D29" s="325">
        <f t="shared" si="3"/>
        <v>0</v>
      </c>
      <c r="E29" s="14"/>
      <c r="F29" s="14"/>
      <c r="G29" s="14"/>
      <c r="H29" s="14"/>
      <c r="I29" s="14"/>
      <c r="J29" s="14"/>
      <c r="K29" s="14"/>
      <c r="L29" s="14"/>
      <c r="M29" s="47">
        <f t="shared" si="8"/>
        <v>0</v>
      </c>
      <c r="N29" s="14"/>
      <c r="O29" s="14"/>
      <c r="P29" s="14"/>
      <c r="Q29" s="315"/>
      <c r="R29" s="315"/>
      <c r="S29" s="315"/>
      <c r="T29" s="315"/>
      <c r="U29" s="315"/>
      <c r="V29" s="315"/>
      <c r="W29" s="315"/>
      <c r="X29" s="315"/>
      <c r="Y29" s="55">
        <f t="shared" si="6"/>
        <v>0</v>
      </c>
      <c r="Z29" s="49"/>
      <c r="AA29" s="182">
        <f>SUM(Y29:Z29)</f>
        <v>0</v>
      </c>
      <c r="AB29" s="190"/>
      <c r="AC29" s="190"/>
      <c r="AD29" s="190"/>
    </row>
    <row r="30" spans="1:32" s="25" customFormat="1" ht="26.25" customHeight="1">
      <c r="A30" s="32" t="s">
        <v>325</v>
      </c>
      <c r="B30" s="32" t="s">
        <v>250</v>
      </c>
      <c r="C30" s="48" t="s">
        <v>204</v>
      </c>
      <c r="D30" s="245">
        <f>SUM(E30:F30)</f>
        <v>0</v>
      </c>
      <c r="E30" s="14"/>
      <c r="F30" s="52"/>
      <c r="G30" s="246">
        <v>-0.03</v>
      </c>
      <c r="H30" s="14"/>
      <c r="I30" s="14"/>
      <c r="J30" s="14">
        <v>1.5</v>
      </c>
      <c r="K30" s="14"/>
      <c r="L30" s="14"/>
      <c r="M30" s="47">
        <f>SUM(N30:Q30)</f>
        <v>0</v>
      </c>
      <c r="N30" s="14"/>
      <c r="O30" s="14"/>
      <c r="P30" s="14"/>
      <c r="Q30" s="14"/>
      <c r="R30" s="14"/>
      <c r="S30" s="14">
        <v>-6.23</v>
      </c>
      <c r="T30" s="14"/>
      <c r="U30" s="14"/>
      <c r="V30" s="14"/>
      <c r="W30" s="14"/>
      <c r="X30" s="14">
        <v>-0.84</v>
      </c>
      <c r="Y30" s="55">
        <f t="shared" si="6"/>
        <v>-5.6000000000000005</v>
      </c>
      <c r="Z30" s="49"/>
      <c r="AA30" s="178">
        <f>SUM(Y30:Z30)</f>
        <v>-5.6000000000000005</v>
      </c>
      <c r="AB30" s="191"/>
      <c r="AC30" s="191"/>
      <c r="AD30" s="191"/>
      <c r="AE30" s="43"/>
      <c r="AF30" s="57"/>
    </row>
    <row r="31" spans="1:30" s="26" customFormat="1" ht="133.5" customHeight="1" hidden="1">
      <c r="A31" s="32" t="s">
        <v>245</v>
      </c>
      <c r="B31" s="32" t="s">
        <v>246</v>
      </c>
      <c r="C31" s="48" t="s">
        <v>401</v>
      </c>
      <c r="D31" s="245">
        <f>SUM(E31:F31)</f>
        <v>0</v>
      </c>
      <c r="E31" s="315"/>
      <c r="F31" s="315"/>
      <c r="G31" s="315"/>
      <c r="H31" s="315"/>
      <c r="I31" s="315"/>
      <c r="J31" s="14"/>
      <c r="K31" s="315"/>
      <c r="L31" s="315"/>
      <c r="M31" s="47">
        <f t="shared" si="8"/>
        <v>0</v>
      </c>
      <c r="N31" s="315"/>
      <c r="O31" s="315"/>
      <c r="P31" s="315"/>
      <c r="Q31" s="315"/>
      <c r="R31" s="315"/>
      <c r="S31" s="315"/>
      <c r="T31" s="315"/>
      <c r="U31" s="315"/>
      <c r="V31" s="315"/>
      <c r="W31" s="315"/>
      <c r="X31" s="315"/>
      <c r="Y31" s="55">
        <f t="shared" si="6"/>
        <v>0</v>
      </c>
      <c r="Z31" s="49"/>
      <c r="AA31" s="182">
        <f>SUM(Y31:Z31)</f>
        <v>0</v>
      </c>
      <c r="AB31" s="190"/>
      <c r="AC31" s="190"/>
      <c r="AD31" s="190"/>
    </row>
    <row r="32" spans="1:32" s="94" customFormat="1" ht="44.25" customHeight="1">
      <c r="A32" s="96" t="s">
        <v>205</v>
      </c>
      <c r="B32" s="370" t="s">
        <v>206</v>
      </c>
      <c r="C32" s="371"/>
      <c r="D32" s="91">
        <f aca="true" t="shared" si="9" ref="D32:W32">SUM(D34:D45)</f>
        <v>0</v>
      </c>
      <c r="E32" s="91">
        <f t="shared" si="9"/>
        <v>0</v>
      </c>
      <c r="F32" s="91">
        <f t="shared" si="9"/>
        <v>0</v>
      </c>
      <c r="G32" s="91">
        <f>SUM(G34:G45)</f>
        <v>4.5</v>
      </c>
      <c r="H32" s="91">
        <f t="shared" si="9"/>
        <v>0</v>
      </c>
      <c r="I32" s="91">
        <f t="shared" si="9"/>
        <v>0</v>
      </c>
      <c r="J32" s="91">
        <f>SUM(J34:J45)</f>
        <v>160.42</v>
      </c>
      <c r="K32" s="91">
        <f t="shared" si="9"/>
        <v>-4.184</v>
      </c>
      <c r="L32" s="91">
        <f t="shared" si="9"/>
        <v>0</v>
      </c>
      <c r="M32" s="91">
        <f t="shared" si="9"/>
        <v>0</v>
      </c>
      <c r="N32" s="91">
        <f t="shared" si="9"/>
        <v>0</v>
      </c>
      <c r="O32" s="91">
        <f t="shared" si="9"/>
        <v>0</v>
      </c>
      <c r="P32" s="91">
        <f t="shared" si="9"/>
        <v>0</v>
      </c>
      <c r="Q32" s="91">
        <f t="shared" si="9"/>
        <v>0</v>
      </c>
      <c r="R32" s="91">
        <f t="shared" si="9"/>
        <v>0</v>
      </c>
      <c r="S32" s="91">
        <f>SUM(S34:S45)</f>
        <v>-6.816</v>
      </c>
      <c r="T32" s="91">
        <f t="shared" si="9"/>
        <v>0</v>
      </c>
      <c r="U32" s="91">
        <f t="shared" si="9"/>
        <v>0</v>
      </c>
      <c r="V32" s="91">
        <f t="shared" si="9"/>
        <v>0</v>
      </c>
      <c r="W32" s="91">
        <f t="shared" si="9"/>
        <v>-3.7</v>
      </c>
      <c r="X32" s="91">
        <f>SUM(X34:X45)</f>
        <v>0</v>
      </c>
      <c r="Y32" s="183">
        <f t="shared" si="6"/>
        <v>150.22</v>
      </c>
      <c r="Z32" s="84"/>
      <c r="AA32" s="181">
        <f t="shared" si="7"/>
        <v>150.22</v>
      </c>
      <c r="AB32" s="194"/>
      <c r="AC32" s="192"/>
      <c r="AD32" s="192"/>
      <c r="AE32" s="93"/>
      <c r="AF32" s="93"/>
    </row>
    <row r="33" spans="1:31" s="90" customFormat="1" ht="21.75" customHeight="1">
      <c r="A33" s="85"/>
      <c r="B33" s="85" t="s">
        <v>307</v>
      </c>
      <c r="C33" s="86" t="s">
        <v>53</v>
      </c>
      <c r="D33" s="87">
        <f>SUM(D34:D43)-D37</f>
        <v>0</v>
      </c>
      <c r="E33" s="87">
        <f aca="true" t="shared" si="10" ref="E33:W33">SUM(E34:E43)-E37</f>
        <v>0</v>
      </c>
      <c r="F33" s="87">
        <f t="shared" si="10"/>
        <v>0</v>
      </c>
      <c r="G33" s="249">
        <f t="shared" si="10"/>
        <v>4.5</v>
      </c>
      <c r="H33" s="249">
        <f t="shared" si="10"/>
        <v>0</v>
      </c>
      <c r="I33" s="249">
        <f t="shared" si="10"/>
        <v>0</v>
      </c>
      <c r="J33" s="249">
        <f t="shared" si="10"/>
        <v>160.42</v>
      </c>
      <c r="K33" s="87">
        <f t="shared" si="10"/>
        <v>-4.184</v>
      </c>
      <c r="L33" s="87">
        <f t="shared" si="10"/>
        <v>0</v>
      </c>
      <c r="M33" s="87">
        <f>SUM(M34:N44)-M37</f>
        <v>0</v>
      </c>
      <c r="N33" s="87">
        <f t="shared" si="10"/>
        <v>0</v>
      </c>
      <c r="O33" s="87">
        <f t="shared" si="10"/>
        <v>0</v>
      </c>
      <c r="P33" s="87">
        <f t="shared" si="10"/>
        <v>0</v>
      </c>
      <c r="Q33" s="87">
        <f t="shared" si="10"/>
        <v>0</v>
      </c>
      <c r="R33" s="87"/>
      <c r="S33" s="87">
        <f t="shared" si="10"/>
        <v>2.184</v>
      </c>
      <c r="T33" s="87">
        <f t="shared" si="10"/>
        <v>0</v>
      </c>
      <c r="U33" s="87">
        <f t="shared" si="10"/>
        <v>0</v>
      </c>
      <c r="V33" s="87">
        <f t="shared" si="10"/>
        <v>0</v>
      </c>
      <c r="W33" s="87">
        <f t="shared" si="10"/>
        <v>0</v>
      </c>
      <c r="X33" s="87">
        <f>SUM(X34:X43)-X37</f>
        <v>0</v>
      </c>
      <c r="Y33" s="55">
        <f t="shared" si="1"/>
        <v>162.92</v>
      </c>
      <c r="Z33" s="88"/>
      <c r="AA33" s="184">
        <f t="shared" si="4"/>
        <v>162.92</v>
      </c>
      <c r="AB33" s="194"/>
      <c r="AC33" s="193"/>
      <c r="AD33" s="193"/>
      <c r="AE33" s="89"/>
    </row>
    <row r="34" spans="1:31" s="26" customFormat="1" ht="29.25" customHeight="1">
      <c r="A34" s="32" t="s">
        <v>294</v>
      </c>
      <c r="B34" s="32" t="s">
        <v>307</v>
      </c>
      <c r="C34" s="48" t="s">
        <v>387</v>
      </c>
      <c r="D34" s="245">
        <f t="shared" si="3"/>
        <v>0</v>
      </c>
      <c r="E34" s="14"/>
      <c r="F34" s="14"/>
      <c r="G34" s="54">
        <f>-0.084</f>
        <v>-0.084</v>
      </c>
      <c r="H34" s="54"/>
      <c r="I34" s="54"/>
      <c r="J34" s="54">
        <f>0.265+5.024-27.7+5+4.235+16.8</f>
        <v>3.6239999999999988</v>
      </c>
      <c r="K34" s="14">
        <f>-2.205-2.184</f>
        <v>-4.389</v>
      </c>
      <c r="L34" s="14"/>
      <c r="M34" s="47">
        <f aca="true" t="shared" si="11" ref="M34:M43">SUM(N34:Q34)</f>
        <v>0</v>
      </c>
      <c r="N34" s="14"/>
      <c r="O34" s="14"/>
      <c r="P34" s="14"/>
      <c r="Q34" s="14"/>
      <c r="R34" s="14"/>
      <c r="S34" s="14">
        <v>2.184</v>
      </c>
      <c r="T34" s="14"/>
      <c r="U34" s="14"/>
      <c r="V34" s="14"/>
      <c r="W34" s="14"/>
      <c r="X34" s="14"/>
      <c r="Y34" s="55">
        <f t="shared" si="1"/>
        <v>1.3349999999999986</v>
      </c>
      <c r="Z34" s="56"/>
      <c r="AA34" s="182">
        <f t="shared" si="4"/>
        <v>1.3349999999999986</v>
      </c>
      <c r="AB34" s="194"/>
      <c r="AC34" s="194"/>
      <c r="AD34" s="194"/>
      <c r="AE34" s="28"/>
    </row>
    <row r="35" spans="1:31" s="26" customFormat="1" ht="50.25" customHeight="1" hidden="1">
      <c r="A35" s="32" t="s">
        <v>294</v>
      </c>
      <c r="B35" s="32" t="s">
        <v>307</v>
      </c>
      <c r="C35" s="48" t="s">
        <v>124</v>
      </c>
      <c r="D35" s="245">
        <f t="shared" si="3"/>
        <v>0</v>
      </c>
      <c r="E35" s="14"/>
      <c r="F35" s="14"/>
      <c r="G35" s="14"/>
      <c r="H35" s="14"/>
      <c r="I35" s="14"/>
      <c r="J35" s="14"/>
      <c r="K35" s="14"/>
      <c r="L35" s="14"/>
      <c r="M35" s="47">
        <f t="shared" si="11"/>
        <v>0</v>
      </c>
      <c r="N35" s="14"/>
      <c r="O35" s="14"/>
      <c r="P35" s="14"/>
      <c r="Q35" s="14"/>
      <c r="R35" s="14"/>
      <c r="S35" s="14"/>
      <c r="T35" s="14"/>
      <c r="U35" s="14"/>
      <c r="V35" s="14"/>
      <c r="W35" s="14"/>
      <c r="X35" s="14"/>
      <c r="Y35" s="55">
        <f t="shared" si="1"/>
        <v>0</v>
      </c>
      <c r="Z35" s="49"/>
      <c r="AA35" s="182">
        <f>SUM(Y35:Z35)</f>
        <v>0</v>
      </c>
      <c r="AB35" s="194"/>
      <c r="AC35" s="194"/>
      <c r="AD35" s="194"/>
      <c r="AE35" s="28"/>
    </row>
    <row r="36" spans="1:30" s="26" customFormat="1" ht="57.75" customHeight="1">
      <c r="A36" s="32" t="s">
        <v>295</v>
      </c>
      <c r="B36" s="32" t="s">
        <v>308</v>
      </c>
      <c r="C36" s="211" t="s">
        <v>92</v>
      </c>
      <c r="D36" s="245">
        <f t="shared" si="3"/>
        <v>0</v>
      </c>
      <c r="E36" s="14"/>
      <c r="F36" s="14"/>
      <c r="G36" s="54">
        <v>2.5</v>
      </c>
      <c r="H36" s="14"/>
      <c r="I36" s="14"/>
      <c r="J36" s="14">
        <f>1.53+92.4+0.698+4.235+68.1</f>
        <v>166.963</v>
      </c>
      <c r="K36" s="14"/>
      <c r="L36" s="14"/>
      <c r="M36" s="47">
        <f t="shared" si="11"/>
        <v>0</v>
      </c>
      <c r="N36" s="14"/>
      <c r="O36" s="14"/>
      <c r="P36" s="14"/>
      <c r="Q36" s="54"/>
      <c r="R36" s="54"/>
      <c r="S36" s="14"/>
      <c r="T36" s="14"/>
      <c r="U36" s="14"/>
      <c r="V36" s="14"/>
      <c r="W36" s="14"/>
      <c r="X36" s="14"/>
      <c r="Y36" s="55">
        <f t="shared" si="1"/>
        <v>169.463</v>
      </c>
      <c r="Z36" s="56"/>
      <c r="AA36" s="182">
        <f t="shared" si="4"/>
        <v>169.463</v>
      </c>
      <c r="AB36" s="194"/>
      <c r="AC36" s="194"/>
      <c r="AD36" s="194"/>
    </row>
    <row r="37" spans="1:30" s="26" customFormat="1" ht="57.75" customHeight="1" hidden="1">
      <c r="A37" s="32" t="s">
        <v>27</v>
      </c>
      <c r="B37" s="32" t="s">
        <v>307</v>
      </c>
      <c r="C37" s="48" t="s">
        <v>28</v>
      </c>
      <c r="D37" s="245">
        <f t="shared" si="3"/>
        <v>0</v>
      </c>
      <c r="E37" s="14"/>
      <c r="F37" s="14"/>
      <c r="G37" s="54"/>
      <c r="H37" s="14"/>
      <c r="I37" s="14"/>
      <c r="J37" s="14"/>
      <c r="K37" s="14"/>
      <c r="L37" s="14"/>
      <c r="M37" s="47">
        <f t="shared" si="11"/>
        <v>0</v>
      </c>
      <c r="N37" s="14"/>
      <c r="O37" s="14"/>
      <c r="P37" s="14"/>
      <c r="Q37" s="14"/>
      <c r="R37" s="14"/>
      <c r="S37" s="14"/>
      <c r="T37" s="14"/>
      <c r="U37" s="14"/>
      <c r="V37" s="14"/>
      <c r="W37" s="54"/>
      <c r="X37" s="54"/>
      <c r="Y37" s="55">
        <f t="shared" si="1"/>
        <v>0</v>
      </c>
      <c r="Z37" s="49"/>
      <c r="AA37" s="182">
        <f t="shared" si="4"/>
        <v>0</v>
      </c>
      <c r="AB37" s="194"/>
      <c r="AC37" s="194"/>
      <c r="AD37" s="194"/>
    </row>
    <row r="38" spans="1:30" s="26" customFormat="1" ht="57.75" customHeight="1">
      <c r="A38" s="32" t="s">
        <v>296</v>
      </c>
      <c r="B38" s="32" t="s">
        <v>309</v>
      </c>
      <c r="C38" s="48" t="s">
        <v>356</v>
      </c>
      <c r="D38" s="245">
        <f t="shared" si="3"/>
        <v>0</v>
      </c>
      <c r="E38" s="14"/>
      <c r="F38" s="14"/>
      <c r="G38" s="54"/>
      <c r="H38" s="14"/>
      <c r="I38" s="14"/>
      <c r="J38" s="54">
        <f>-5.024-5.698+1.88-1.795</f>
        <v>-10.637000000000002</v>
      </c>
      <c r="K38" s="14"/>
      <c r="L38" s="14"/>
      <c r="M38" s="47">
        <f t="shared" si="11"/>
        <v>0</v>
      </c>
      <c r="N38" s="14"/>
      <c r="O38" s="14"/>
      <c r="P38" s="14"/>
      <c r="Q38" s="54"/>
      <c r="R38" s="54"/>
      <c r="S38" s="14"/>
      <c r="T38" s="14"/>
      <c r="U38" s="14"/>
      <c r="V38" s="14"/>
      <c r="W38" s="14"/>
      <c r="X38" s="14"/>
      <c r="Y38" s="55">
        <f t="shared" si="1"/>
        <v>-10.637000000000002</v>
      </c>
      <c r="Z38" s="49"/>
      <c r="AA38" s="182">
        <f t="shared" si="4"/>
        <v>-10.637000000000002</v>
      </c>
      <c r="AB38" s="194"/>
      <c r="AC38" s="194"/>
      <c r="AD38" s="194"/>
    </row>
    <row r="39" spans="1:31" s="26" customFormat="1" ht="57.75" customHeight="1" hidden="1">
      <c r="A39" s="32" t="s">
        <v>297</v>
      </c>
      <c r="B39" s="32" t="s">
        <v>310</v>
      </c>
      <c r="C39" s="48" t="s">
        <v>357</v>
      </c>
      <c r="D39" s="245">
        <f t="shared" si="3"/>
        <v>0</v>
      </c>
      <c r="E39" s="14"/>
      <c r="F39" s="14"/>
      <c r="G39" s="54"/>
      <c r="H39" s="14"/>
      <c r="I39" s="14"/>
      <c r="J39" s="14"/>
      <c r="K39" s="14"/>
      <c r="L39" s="14"/>
      <c r="M39" s="47">
        <f t="shared" si="11"/>
        <v>0</v>
      </c>
      <c r="N39" s="14"/>
      <c r="O39" s="14"/>
      <c r="P39" s="14"/>
      <c r="Q39" s="14"/>
      <c r="R39" s="14"/>
      <c r="S39" s="14"/>
      <c r="T39" s="14"/>
      <c r="U39" s="14"/>
      <c r="V39" s="14"/>
      <c r="W39" s="14"/>
      <c r="X39" s="14"/>
      <c r="Y39" s="55">
        <f t="shared" si="1"/>
        <v>0</v>
      </c>
      <c r="Z39" s="49"/>
      <c r="AA39" s="182">
        <f>SUM(Y39:Z39)</f>
        <v>0</v>
      </c>
      <c r="AB39" s="194"/>
      <c r="AC39" s="194"/>
      <c r="AD39" s="194"/>
      <c r="AE39" s="28"/>
    </row>
    <row r="40" spans="1:31" s="26" customFormat="1" ht="35.25" customHeight="1" hidden="1">
      <c r="A40" s="32" t="s">
        <v>297</v>
      </c>
      <c r="B40" s="32" t="s">
        <v>310</v>
      </c>
      <c r="C40" s="48" t="s">
        <v>25</v>
      </c>
      <c r="D40" s="245">
        <f t="shared" si="3"/>
        <v>0</v>
      </c>
      <c r="E40" s="14"/>
      <c r="F40" s="14"/>
      <c r="G40" s="54"/>
      <c r="H40" s="14"/>
      <c r="I40" s="14"/>
      <c r="J40" s="14"/>
      <c r="K40" s="14"/>
      <c r="L40" s="14"/>
      <c r="M40" s="47">
        <f t="shared" si="11"/>
        <v>0</v>
      </c>
      <c r="N40" s="14"/>
      <c r="O40" s="14"/>
      <c r="P40" s="14"/>
      <c r="Q40" s="14"/>
      <c r="R40" s="14"/>
      <c r="S40" s="14"/>
      <c r="T40" s="14"/>
      <c r="U40" s="14"/>
      <c r="V40" s="14"/>
      <c r="W40" s="14"/>
      <c r="X40" s="14"/>
      <c r="Y40" s="55">
        <f t="shared" si="1"/>
        <v>0</v>
      </c>
      <c r="Z40" s="49"/>
      <c r="AA40" s="182">
        <f t="shared" si="4"/>
        <v>0</v>
      </c>
      <c r="AB40" s="194"/>
      <c r="AC40" s="194"/>
      <c r="AD40" s="194"/>
      <c r="AE40" s="28"/>
    </row>
    <row r="41" spans="1:30" s="26" customFormat="1" ht="27" customHeight="1">
      <c r="A41" s="32" t="s">
        <v>298</v>
      </c>
      <c r="B41" s="32" t="s">
        <v>310</v>
      </c>
      <c r="C41" s="48" t="s">
        <v>321</v>
      </c>
      <c r="D41" s="245">
        <f t="shared" si="3"/>
        <v>0</v>
      </c>
      <c r="E41" s="14"/>
      <c r="F41" s="14"/>
      <c r="G41" s="54"/>
      <c r="H41" s="14"/>
      <c r="I41" s="14"/>
      <c r="J41" s="54"/>
      <c r="K41" s="14">
        <v>0.205</v>
      </c>
      <c r="L41" s="14"/>
      <c r="M41" s="47">
        <f t="shared" si="11"/>
        <v>0</v>
      </c>
      <c r="N41" s="14"/>
      <c r="O41" s="14"/>
      <c r="P41" s="14"/>
      <c r="Q41" s="14"/>
      <c r="R41" s="14"/>
      <c r="S41" s="14"/>
      <c r="T41" s="14"/>
      <c r="U41" s="14"/>
      <c r="V41" s="14"/>
      <c r="W41" s="14"/>
      <c r="X41" s="14"/>
      <c r="Y41" s="55">
        <f t="shared" si="1"/>
        <v>0.205</v>
      </c>
      <c r="Z41" s="49"/>
      <c r="AA41" s="182">
        <f t="shared" si="4"/>
        <v>0.205</v>
      </c>
      <c r="AB41" s="194"/>
      <c r="AC41" s="194"/>
      <c r="AD41" s="194"/>
    </row>
    <row r="42" spans="1:30" s="26" customFormat="1" ht="41.25" customHeight="1">
      <c r="A42" s="32" t="s">
        <v>299</v>
      </c>
      <c r="B42" s="32" t="s">
        <v>310</v>
      </c>
      <c r="C42" s="48" t="s">
        <v>361</v>
      </c>
      <c r="D42" s="245">
        <f t="shared" si="3"/>
        <v>0</v>
      </c>
      <c r="E42" s="14"/>
      <c r="F42" s="14"/>
      <c r="G42" s="54">
        <f>0.084+2</f>
        <v>2.084</v>
      </c>
      <c r="H42" s="14"/>
      <c r="I42" s="14"/>
      <c r="J42" s="54"/>
      <c r="K42" s="14"/>
      <c r="L42" s="14"/>
      <c r="M42" s="47">
        <f t="shared" si="11"/>
        <v>0</v>
      </c>
      <c r="N42" s="14"/>
      <c r="O42" s="14"/>
      <c r="P42" s="14"/>
      <c r="Q42" s="14"/>
      <c r="R42" s="14"/>
      <c r="S42" s="14"/>
      <c r="T42" s="14"/>
      <c r="U42" s="14"/>
      <c r="V42" s="14"/>
      <c r="W42" s="14"/>
      <c r="X42" s="14"/>
      <c r="Y42" s="55">
        <f t="shared" si="1"/>
        <v>2.084</v>
      </c>
      <c r="Z42" s="49"/>
      <c r="AA42" s="182">
        <f t="shared" si="4"/>
        <v>2.084</v>
      </c>
      <c r="AB42" s="194"/>
      <c r="AC42" s="194"/>
      <c r="AD42" s="194"/>
    </row>
    <row r="43" spans="1:30" s="26" customFormat="1" ht="41.25" customHeight="1">
      <c r="A43" s="32" t="s">
        <v>300</v>
      </c>
      <c r="B43" s="32" t="s">
        <v>310</v>
      </c>
      <c r="C43" s="48" t="s">
        <v>358</v>
      </c>
      <c r="D43" s="245">
        <f t="shared" si="3"/>
        <v>0</v>
      </c>
      <c r="E43" s="14"/>
      <c r="F43" s="14"/>
      <c r="G43" s="54"/>
      <c r="H43" s="14"/>
      <c r="I43" s="14"/>
      <c r="J43" s="14">
        <v>0.47</v>
      </c>
      <c r="K43" s="14"/>
      <c r="L43" s="14"/>
      <c r="M43" s="47">
        <f t="shared" si="11"/>
        <v>0</v>
      </c>
      <c r="N43" s="14"/>
      <c r="O43" s="14"/>
      <c r="P43" s="14"/>
      <c r="Q43" s="14"/>
      <c r="R43" s="14"/>
      <c r="S43" s="14"/>
      <c r="T43" s="14"/>
      <c r="U43" s="14"/>
      <c r="V43" s="14"/>
      <c r="W43" s="14"/>
      <c r="X43" s="14"/>
      <c r="Y43" s="55">
        <f t="shared" si="1"/>
        <v>0.47</v>
      </c>
      <c r="Z43" s="49"/>
      <c r="AA43" s="182">
        <f t="shared" si="4"/>
        <v>0.47</v>
      </c>
      <c r="AB43" s="194"/>
      <c r="AC43" s="190"/>
      <c r="AD43" s="190"/>
    </row>
    <row r="44" spans="1:30" s="38" customFormat="1" ht="148.5" customHeight="1">
      <c r="A44" s="32" t="s">
        <v>51</v>
      </c>
      <c r="B44" s="32" t="s">
        <v>310</v>
      </c>
      <c r="C44" s="48" t="s">
        <v>120</v>
      </c>
      <c r="D44" s="245">
        <f>SUM(E44:F44)</f>
        <v>0</v>
      </c>
      <c r="E44" s="14"/>
      <c r="F44" s="14"/>
      <c r="G44" s="54"/>
      <c r="H44" s="14"/>
      <c r="I44" s="14"/>
      <c r="J44" s="14"/>
      <c r="K44" s="14"/>
      <c r="L44" s="14"/>
      <c r="M44" s="47">
        <f>SUM(N44:Q44)</f>
        <v>0</v>
      </c>
      <c r="N44" s="14"/>
      <c r="O44" s="14"/>
      <c r="P44" s="14"/>
      <c r="Q44" s="14"/>
      <c r="R44" s="14"/>
      <c r="S44" s="14">
        <f>3.7-12.7</f>
        <v>-9</v>
      </c>
      <c r="T44" s="14"/>
      <c r="U44" s="14"/>
      <c r="V44" s="14"/>
      <c r="W44" s="14">
        <v>-3.7</v>
      </c>
      <c r="X44" s="14"/>
      <c r="Y44" s="55">
        <f>SUM(E44:X44)-M44</f>
        <v>-12.7</v>
      </c>
      <c r="Z44" s="49"/>
      <c r="AA44" s="182">
        <f aca="true" t="shared" si="12" ref="AA44:AA49">SUM(Y44:Z44)</f>
        <v>-12.7</v>
      </c>
      <c r="AB44" s="275"/>
      <c r="AC44" s="225"/>
      <c r="AD44" s="225" t="s">
        <v>191</v>
      </c>
    </row>
    <row r="45" spans="1:30" s="90" customFormat="1" ht="79.5" customHeight="1" hidden="1">
      <c r="A45" s="85" t="s">
        <v>386</v>
      </c>
      <c r="B45" s="85" t="s">
        <v>310</v>
      </c>
      <c r="C45" s="86" t="s">
        <v>406</v>
      </c>
      <c r="D45" s="86">
        <f t="shared" si="3"/>
        <v>0</v>
      </c>
      <c r="E45" s="87"/>
      <c r="F45" s="87"/>
      <c r="G45" s="87"/>
      <c r="H45" s="87"/>
      <c r="I45" s="87"/>
      <c r="J45" s="87"/>
      <c r="K45" s="87"/>
      <c r="L45" s="87"/>
      <c r="M45" s="87">
        <f>SUM(N45:Q45)</f>
        <v>0</v>
      </c>
      <c r="N45" s="87"/>
      <c r="O45" s="87"/>
      <c r="P45" s="87"/>
      <c r="Q45" s="87"/>
      <c r="R45" s="87"/>
      <c r="S45" s="87"/>
      <c r="T45" s="87"/>
      <c r="U45" s="87"/>
      <c r="V45" s="87"/>
      <c r="W45" s="87"/>
      <c r="X45" s="87"/>
      <c r="Y45" s="55">
        <f t="shared" si="1"/>
        <v>0</v>
      </c>
      <c r="Z45" s="49"/>
      <c r="AA45" s="182">
        <f t="shared" si="12"/>
        <v>0</v>
      </c>
      <c r="AB45" s="194"/>
      <c r="AC45" s="190"/>
      <c r="AD45" s="190"/>
    </row>
    <row r="46" spans="1:31" s="26" customFormat="1" ht="20.25" customHeight="1" hidden="1">
      <c r="A46" s="81" t="s">
        <v>347</v>
      </c>
      <c r="B46" s="81"/>
      <c r="C46" s="82" t="s">
        <v>284</v>
      </c>
      <c r="D46" s="48">
        <f t="shared" si="3"/>
        <v>0</v>
      </c>
      <c r="E46" s="80"/>
      <c r="F46" s="80"/>
      <c r="G46" s="80"/>
      <c r="H46" s="80"/>
      <c r="I46" s="80"/>
      <c r="J46" s="80"/>
      <c r="K46" s="80"/>
      <c r="L46" s="80"/>
      <c r="M46" s="14">
        <f>SUM(N46:Q46)</f>
        <v>0</v>
      </c>
      <c r="N46" s="80"/>
      <c r="O46" s="80"/>
      <c r="P46" s="80"/>
      <c r="Q46" s="80"/>
      <c r="R46" s="80"/>
      <c r="S46" s="80"/>
      <c r="T46" s="80"/>
      <c r="U46" s="80"/>
      <c r="V46" s="80"/>
      <c r="W46" s="80"/>
      <c r="X46" s="80"/>
      <c r="Y46" s="55">
        <f t="shared" si="1"/>
        <v>0</v>
      </c>
      <c r="Z46" s="49"/>
      <c r="AA46" s="182">
        <f t="shared" si="12"/>
        <v>0</v>
      </c>
      <c r="AB46" s="190"/>
      <c r="AC46" s="190"/>
      <c r="AD46" s="190"/>
      <c r="AE46" s="24"/>
    </row>
    <row r="47" spans="1:35" s="27" customFormat="1" ht="56.25" customHeight="1">
      <c r="A47" s="96" t="s">
        <v>207</v>
      </c>
      <c r="B47" s="370" t="s">
        <v>208</v>
      </c>
      <c r="C47" s="371"/>
      <c r="D47" s="183">
        <f aca="true" t="shared" si="13" ref="D47:V47">SUM(D77:D104)</f>
        <v>0</v>
      </c>
      <c r="E47" s="183">
        <f t="shared" si="13"/>
        <v>0</v>
      </c>
      <c r="F47" s="183">
        <f t="shared" si="13"/>
        <v>0</v>
      </c>
      <c r="G47" s="183">
        <f t="shared" si="13"/>
        <v>0</v>
      </c>
      <c r="H47" s="183">
        <f t="shared" si="13"/>
        <v>0</v>
      </c>
      <c r="I47" s="183">
        <f t="shared" si="13"/>
        <v>0</v>
      </c>
      <c r="J47" s="183">
        <f t="shared" si="13"/>
        <v>0</v>
      </c>
      <c r="K47" s="183">
        <f t="shared" si="13"/>
        <v>0</v>
      </c>
      <c r="L47" s="183">
        <f t="shared" si="13"/>
        <v>0</v>
      </c>
      <c r="M47" s="183">
        <f t="shared" si="13"/>
        <v>0</v>
      </c>
      <c r="N47" s="183">
        <f t="shared" si="13"/>
        <v>0</v>
      </c>
      <c r="O47" s="183">
        <f t="shared" si="13"/>
        <v>0</v>
      </c>
      <c r="P47" s="183">
        <f t="shared" si="13"/>
        <v>0</v>
      </c>
      <c r="Q47" s="183">
        <f t="shared" si="13"/>
        <v>0</v>
      </c>
      <c r="R47" s="183">
        <f t="shared" si="13"/>
        <v>0</v>
      </c>
      <c r="S47" s="183">
        <f>SUM(S77:S104)</f>
        <v>-4.3</v>
      </c>
      <c r="T47" s="183">
        <f>SUM(T77:T104)</f>
        <v>0</v>
      </c>
      <c r="U47" s="183">
        <f>SUM(U77:U104)</f>
        <v>0</v>
      </c>
      <c r="V47" s="183">
        <f t="shared" si="13"/>
        <v>0</v>
      </c>
      <c r="W47" s="183">
        <f>SUM(W48:W104)</f>
        <v>39.27199999999999</v>
      </c>
      <c r="X47" s="183">
        <f>SUM(X77)</f>
        <v>0</v>
      </c>
      <c r="Y47" s="271">
        <f>SUM(E47:X47)</f>
        <v>34.971999999999994</v>
      </c>
      <c r="Z47" s="84"/>
      <c r="AA47" s="181">
        <f t="shared" si="12"/>
        <v>34.971999999999994</v>
      </c>
      <c r="AB47" s="189"/>
      <c r="AC47" s="189"/>
      <c r="AD47" s="189"/>
      <c r="AE47" s="34"/>
      <c r="AF47" s="41"/>
      <c r="AG47" s="99"/>
      <c r="AI47" s="99"/>
    </row>
    <row r="48" spans="1:35" s="350" customFormat="1" ht="56.25" customHeight="1">
      <c r="A48" s="32" t="s">
        <v>27</v>
      </c>
      <c r="B48" s="32" t="s">
        <v>307</v>
      </c>
      <c r="C48" s="260" t="s">
        <v>281</v>
      </c>
      <c r="D48" s="245">
        <f>SUM(E48:F48)</f>
        <v>0</v>
      </c>
      <c r="E48" s="14"/>
      <c r="F48" s="14"/>
      <c r="G48" s="14"/>
      <c r="H48" s="14"/>
      <c r="I48" s="14"/>
      <c r="J48" s="54"/>
      <c r="K48" s="14"/>
      <c r="L48" s="14"/>
      <c r="M48" s="47"/>
      <c r="N48" s="14"/>
      <c r="O48" s="14"/>
      <c r="P48" s="14"/>
      <c r="Q48" s="14"/>
      <c r="R48" s="14"/>
      <c r="S48" s="14"/>
      <c r="T48" s="14"/>
      <c r="U48" s="14"/>
      <c r="V48" s="14"/>
      <c r="W48" s="54">
        <v>0.172</v>
      </c>
      <c r="X48" s="54"/>
      <c r="Y48" s="55">
        <f>SUM(E48:X48)-M48</f>
        <v>0.172</v>
      </c>
      <c r="Z48" s="56"/>
      <c r="AA48" s="182">
        <f t="shared" si="12"/>
        <v>0.172</v>
      </c>
      <c r="AB48" s="225"/>
      <c r="AC48" s="225"/>
      <c r="AD48" s="225"/>
      <c r="AE48" s="348"/>
      <c r="AF48" s="348"/>
      <c r="AG48" s="349"/>
      <c r="AI48" s="349"/>
    </row>
    <row r="49" spans="1:31" s="26" customFormat="1" ht="174.75" customHeight="1" hidden="1">
      <c r="A49" s="32" t="s">
        <v>326</v>
      </c>
      <c r="B49" s="32" t="s">
        <v>332</v>
      </c>
      <c r="C49" s="48" t="s">
        <v>104</v>
      </c>
      <c r="D49" s="245">
        <f>SUM(E49:F49)</f>
        <v>0</v>
      </c>
      <c r="E49" s="14"/>
      <c r="F49" s="14"/>
      <c r="G49" s="14"/>
      <c r="H49" s="14"/>
      <c r="I49" s="14"/>
      <c r="J49" s="54"/>
      <c r="K49" s="14"/>
      <c r="L49" s="14"/>
      <c r="M49" s="47"/>
      <c r="N49" s="14"/>
      <c r="O49" s="14"/>
      <c r="P49" s="14"/>
      <c r="Q49" s="14"/>
      <c r="R49" s="14"/>
      <c r="S49" s="14"/>
      <c r="T49" s="14"/>
      <c r="U49" s="14"/>
      <c r="V49" s="14"/>
      <c r="W49" s="54"/>
      <c r="X49" s="54"/>
      <c r="Y49" s="55">
        <f>SUM(E49:X49)-M49</f>
        <v>0</v>
      </c>
      <c r="Z49" s="56"/>
      <c r="AA49" s="182">
        <f t="shared" si="12"/>
        <v>0</v>
      </c>
      <c r="AB49" s="190"/>
      <c r="AC49" s="190"/>
      <c r="AD49" s="190"/>
      <c r="AE49" s="31"/>
    </row>
    <row r="50" spans="1:30" s="26" customFormat="1" ht="153" customHeight="1" hidden="1">
      <c r="A50" s="32" t="s">
        <v>334</v>
      </c>
      <c r="B50" s="32" t="s">
        <v>332</v>
      </c>
      <c r="C50" s="29" t="s">
        <v>106</v>
      </c>
      <c r="D50" s="245">
        <f t="shared" si="3"/>
        <v>0</v>
      </c>
      <c r="E50" s="14"/>
      <c r="F50" s="14"/>
      <c r="G50" s="14"/>
      <c r="H50" s="14"/>
      <c r="I50" s="14"/>
      <c r="J50" s="54"/>
      <c r="K50" s="14"/>
      <c r="L50" s="14"/>
      <c r="M50" s="47"/>
      <c r="N50" s="14"/>
      <c r="O50" s="14"/>
      <c r="P50" s="14"/>
      <c r="Q50" s="14"/>
      <c r="R50" s="14"/>
      <c r="S50" s="14"/>
      <c r="T50" s="14"/>
      <c r="U50" s="14"/>
      <c r="V50" s="14"/>
      <c r="W50" s="54"/>
      <c r="X50" s="54"/>
      <c r="Y50" s="55">
        <f>SUM(E50:X50)-M50</f>
        <v>0</v>
      </c>
      <c r="Z50" s="56"/>
      <c r="AA50" s="182">
        <f t="shared" si="4"/>
        <v>0</v>
      </c>
      <c r="AB50" s="190"/>
      <c r="AC50" s="190"/>
      <c r="AD50" s="190"/>
    </row>
    <row r="51" spans="1:30" s="26" customFormat="1" ht="95.25" customHeight="1" hidden="1">
      <c r="A51" s="32" t="s">
        <v>335</v>
      </c>
      <c r="B51" s="32" t="s">
        <v>332</v>
      </c>
      <c r="C51" s="29" t="s">
        <v>382</v>
      </c>
      <c r="D51" s="245">
        <f t="shared" si="3"/>
        <v>0</v>
      </c>
      <c r="E51" s="14"/>
      <c r="F51" s="14"/>
      <c r="G51" s="14"/>
      <c r="H51" s="14"/>
      <c r="I51" s="14"/>
      <c r="J51" s="14"/>
      <c r="K51" s="14"/>
      <c r="L51" s="14"/>
      <c r="M51" s="47"/>
      <c r="N51" s="14"/>
      <c r="O51" s="14"/>
      <c r="P51" s="14"/>
      <c r="Q51" s="14"/>
      <c r="R51" s="14"/>
      <c r="S51" s="14"/>
      <c r="T51" s="14"/>
      <c r="U51" s="14"/>
      <c r="V51" s="14"/>
      <c r="W51" s="54"/>
      <c r="X51" s="54"/>
      <c r="Y51" s="47">
        <f>SUM(E51:W51)</f>
        <v>0</v>
      </c>
      <c r="Z51" s="49"/>
      <c r="AA51" s="182">
        <f t="shared" si="4"/>
        <v>0</v>
      </c>
      <c r="AB51" s="190"/>
      <c r="AC51" s="190"/>
      <c r="AD51" s="190"/>
    </row>
    <row r="52" spans="1:30" s="26" customFormat="1" ht="135.75" customHeight="1" hidden="1">
      <c r="A52" s="32" t="s">
        <v>327</v>
      </c>
      <c r="B52" s="32" t="s">
        <v>332</v>
      </c>
      <c r="C52" s="48" t="s">
        <v>105</v>
      </c>
      <c r="D52" s="245">
        <f t="shared" si="3"/>
        <v>0</v>
      </c>
      <c r="E52" s="14"/>
      <c r="F52" s="14"/>
      <c r="G52" s="14"/>
      <c r="H52" s="14"/>
      <c r="I52" s="14"/>
      <c r="J52" s="14"/>
      <c r="K52" s="14"/>
      <c r="L52" s="14"/>
      <c r="M52" s="47"/>
      <c r="N52" s="14"/>
      <c r="O52" s="14"/>
      <c r="P52" s="14"/>
      <c r="Q52" s="14"/>
      <c r="R52" s="14"/>
      <c r="S52" s="14"/>
      <c r="T52" s="14"/>
      <c r="U52" s="14"/>
      <c r="V52" s="14"/>
      <c r="W52" s="54"/>
      <c r="X52" s="54"/>
      <c r="Y52" s="47">
        <f>SUM(E52:W52)</f>
        <v>0</v>
      </c>
      <c r="Z52" s="49"/>
      <c r="AA52" s="182">
        <f>SUM(Y52:Z52)</f>
        <v>0</v>
      </c>
      <c r="AB52" s="190"/>
      <c r="AC52" s="190"/>
      <c r="AD52" s="190"/>
    </row>
    <row r="53" spans="1:30" s="26" customFormat="1" ht="78" customHeight="1" hidden="1">
      <c r="A53" s="381" t="s">
        <v>380</v>
      </c>
      <c r="B53" s="381" t="s">
        <v>332</v>
      </c>
      <c r="C53" s="374" t="s">
        <v>385</v>
      </c>
      <c r="D53" s="245">
        <f t="shared" si="3"/>
        <v>0</v>
      </c>
      <c r="E53" s="372"/>
      <c r="F53" s="372"/>
      <c r="G53" s="372"/>
      <c r="H53" s="372"/>
      <c r="I53" s="372"/>
      <c r="J53" s="372"/>
      <c r="K53" s="372"/>
      <c r="L53" s="372"/>
      <c r="M53" s="47"/>
      <c r="N53" s="372"/>
      <c r="O53" s="372"/>
      <c r="P53" s="372"/>
      <c r="Q53" s="372"/>
      <c r="R53" s="267"/>
      <c r="S53" s="372"/>
      <c r="T53" s="372"/>
      <c r="U53" s="372"/>
      <c r="V53" s="372"/>
      <c r="W53" s="389"/>
      <c r="X53" s="242"/>
      <c r="Y53" s="376">
        <f>SUM(E53:W53)</f>
        <v>0</v>
      </c>
      <c r="Z53" s="376"/>
      <c r="AA53" s="378">
        <f>SUM(Y53:Z54)</f>
        <v>0</v>
      </c>
      <c r="AB53" s="191"/>
      <c r="AC53" s="191"/>
      <c r="AD53" s="191"/>
    </row>
    <row r="54" spans="1:30" s="26" customFormat="1" ht="72" customHeight="1" hidden="1">
      <c r="A54" s="382"/>
      <c r="B54" s="382"/>
      <c r="C54" s="375"/>
      <c r="D54" s="245">
        <f t="shared" si="3"/>
        <v>0</v>
      </c>
      <c r="E54" s="373"/>
      <c r="F54" s="373"/>
      <c r="G54" s="373"/>
      <c r="H54" s="373"/>
      <c r="I54" s="373"/>
      <c r="J54" s="373"/>
      <c r="K54" s="373"/>
      <c r="L54" s="373"/>
      <c r="M54" s="47"/>
      <c r="N54" s="373"/>
      <c r="O54" s="373"/>
      <c r="P54" s="373"/>
      <c r="Q54" s="373"/>
      <c r="R54" s="268"/>
      <c r="S54" s="373"/>
      <c r="T54" s="373"/>
      <c r="U54" s="373"/>
      <c r="V54" s="373"/>
      <c r="W54" s="390"/>
      <c r="X54" s="244"/>
      <c r="Y54" s="377"/>
      <c r="Z54" s="377"/>
      <c r="AA54" s="379"/>
      <c r="AB54" s="191"/>
      <c r="AC54" s="191"/>
      <c r="AD54" s="191"/>
    </row>
    <row r="55" spans="1:30" s="26" customFormat="1" ht="41.25" customHeight="1" hidden="1">
      <c r="A55" s="32" t="s">
        <v>338</v>
      </c>
      <c r="B55" s="32" t="s">
        <v>332</v>
      </c>
      <c r="C55" s="48" t="s">
        <v>55</v>
      </c>
      <c r="D55" s="245">
        <f t="shared" si="3"/>
        <v>0</v>
      </c>
      <c r="E55" s="14"/>
      <c r="F55" s="14"/>
      <c r="G55" s="14"/>
      <c r="H55" s="14"/>
      <c r="I55" s="14"/>
      <c r="J55" s="14"/>
      <c r="K55" s="14"/>
      <c r="L55" s="14"/>
      <c r="M55" s="47"/>
      <c r="N55" s="14"/>
      <c r="O55" s="14"/>
      <c r="P55" s="14"/>
      <c r="Q55" s="14"/>
      <c r="R55" s="14"/>
      <c r="S55" s="14"/>
      <c r="T55" s="14"/>
      <c r="U55" s="14"/>
      <c r="V55" s="14"/>
      <c r="W55" s="54"/>
      <c r="X55" s="54"/>
      <c r="Y55" s="47">
        <f>SUM(E55:W55)</f>
        <v>0</v>
      </c>
      <c r="Z55" s="49"/>
      <c r="AA55" s="178">
        <f aca="true" t="shared" si="14" ref="AA55:AA77">SUM(Y55:Z55)</f>
        <v>0</v>
      </c>
      <c r="AB55" s="191"/>
      <c r="AC55" s="191"/>
      <c r="AD55" s="191"/>
    </row>
    <row r="56" spans="1:30" s="26" customFormat="1" ht="120.75" customHeight="1" hidden="1">
      <c r="A56" s="32" t="s">
        <v>328</v>
      </c>
      <c r="B56" s="32" t="s">
        <v>319</v>
      </c>
      <c r="C56" s="48" t="s">
        <v>107</v>
      </c>
      <c r="D56" s="245">
        <f t="shared" si="3"/>
        <v>0</v>
      </c>
      <c r="E56" s="14"/>
      <c r="F56" s="14"/>
      <c r="G56" s="14"/>
      <c r="H56" s="14"/>
      <c r="I56" s="14"/>
      <c r="J56" s="14"/>
      <c r="K56" s="14"/>
      <c r="L56" s="14"/>
      <c r="M56" s="47"/>
      <c r="N56" s="14"/>
      <c r="O56" s="14"/>
      <c r="P56" s="14"/>
      <c r="Q56" s="14"/>
      <c r="R56" s="14"/>
      <c r="S56" s="14"/>
      <c r="T56" s="14"/>
      <c r="U56" s="14"/>
      <c r="V56" s="14"/>
      <c r="W56" s="54"/>
      <c r="X56" s="54"/>
      <c r="Y56" s="47">
        <f>SUM(E56:W56)</f>
        <v>0</v>
      </c>
      <c r="Z56" s="49"/>
      <c r="AA56" s="178">
        <f t="shared" si="14"/>
        <v>0</v>
      </c>
      <c r="AB56" s="191"/>
      <c r="AC56" s="191"/>
      <c r="AD56" s="191"/>
    </row>
    <row r="57" spans="1:30" s="26" customFormat="1" ht="74.25" customHeight="1" hidden="1">
      <c r="A57" s="32" t="s">
        <v>410</v>
      </c>
      <c r="B57" s="32" t="s">
        <v>319</v>
      </c>
      <c r="C57" s="48" t="s">
        <v>108</v>
      </c>
      <c r="D57" s="245">
        <f t="shared" si="3"/>
        <v>0</v>
      </c>
      <c r="E57" s="14"/>
      <c r="F57" s="14"/>
      <c r="G57" s="14"/>
      <c r="H57" s="14"/>
      <c r="I57" s="14"/>
      <c r="J57" s="14"/>
      <c r="K57" s="14"/>
      <c r="L57" s="14"/>
      <c r="M57" s="47"/>
      <c r="N57" s="14"/>
      <c r="O57" s="14"/>
      <c r="P57" s="14"/>
      <c r="Q57" s="14"/>
      <c r="R57" s="14"/>
      <c r="S57" s="14"/>
      <c r="T57" s="14"/>
      <c r="U57" s="14"/>
      <c r="V57" s="14"/>
      <c r="W57" s="54"/>
      <c r="X57" s="14"/>
      <c r="Y57" s="55">
        <f aca="true" t="shared" si="15" ref="Y57:Y79">SUM(E57:X57)-M57</f>
        <v>0</v>
      </c>
      <c r="Z57" s="49"/>
      <c r="AA57" s="178">
        <f t="shared" si="14"/>
        <v>0</v>
      </c>
      <c r="AB57" s="191"/>
      <c r="AC57" s="191"/>
      <c r="AD57" s="191"/>
    </row>
    <row r="58" spans="1:30" s="26" customFormat="1" ht="58.5" customHeight="1" hidden="1">
      <c r="A58" s="32" t="s">
        <v>336</v>
      </c>
      <c r="B58" s="32" t="s">
        <v>319</v>
      </c>
      <c r="C58" s="48" t="s">
        <v>156</v>
      </c>
      <c r="D58" s="245">
        <f t="shared" si="3"/>
        <v>0</v>
      </c>
      <c r="E58" s="14"/>
      <c r="F58" s="14"/>
      <c r="G58" s="14"/>
      <c r="H58" s="14"/>
      <c r="I58" s="14"/>
      <c r="J58" s="14"/>
      <c r="K58" s="14"/>
      <c r="L58" s="14"/>
      <c r="M58" s="47"/>
      <c r="N58" s="14"/>
      <c r="O58" s="14"/>
      <c r="P58" s="14"/>
      <c r="Q58" s="14"/>
      <c r="R58" s="14"/>
      <c r="S58" s="14"/>
      <c r="T58" s="14"/>
      <c r="U58" s="14"/>
      <c r="V58" s="14"/>
      <c r="W58" s="14"/>
      <c r="X58" s="14"/>
      <c r="Y58" s="55">
        <f t="shared" si="15"/>
        <v>0</v>
      </c>
      <c r="Z58" s="49"/>
      <c r="AA58" s="178">
        <f t="shared" si="14"/>
        <v>0</v>
      </c>
      <c r="AB58" s="191"/>
      <c r="AC58" s="191"/>
      <c r="AD58" s="191"/>
    </row>
    <row r="59" spans="1:30" s="26" customFormat="1" ht="84.75" customHeight="1" hidden="1">
      <c r="A59" s="32" t="s">
        <v>336</v>
      </c>
      <c r="B59" s="32" t="s">
        <v>319</v>
      </c>
      <c r="C59" s="48" t="s">
        <v>69</v>
      </c>
      <c r="D59" s="245">
        <f t="shared" si="3"/>
        <v>0</v>
      </c>
      <c r="E59" s="14"/>
      <c r="F59" s="14"/>
      <c r="G59" s="14"/>
      <c r="H59" s="14"/>
      <c r="I59" s="14"/>
      <c r="J59" s="14"/>
      <c r="K59" s="14"/>
      <c r="L59" s="14"/>
      <c r="M59" s="47"/>
      <c r="N59" s="14"/>
      <c r="O59" s="14"/>
      <c r="P59" s="14"/>
      <c r="Q59" s="14"/>
      <c r="R59" s="14"/>
      <c r="S59" s="14"/>
      <c r="T59" s="14"/>
      <c r="U59" s="14"/>
      <c r="V59" s="14"/>
      <c r="W59" s="54"/>
      <c r="X59" s="54"/>
      <c r="Y59" s="55">
        <f t="shared" si="15"/>
        <v>0</v>
      </c>
      <c r="Z59" s="49"/>
      <c r="AA59" s="178">
        <f t="shared" si="14"/>
        <v>0</v>
      </c>
      <c r="AB59" s="191"/>
      <c r="AC59" s="191"/>
      <c r="AD59" s="191"/>
    </row>
    <row r="60" spans="1:30" s="26" customFormat="1" ht="56.25" customHeight="1" hidden="1">
      <c r="A60" s="32" t="s">
        <v>419</v>
      </c>
      <c r="B60" s="32" t="s">
        <v>319</v>
      </c>
      <c r="C60" s="48" t="s">
        <v>423</v>
      </c>
      <c r="D60" s="245">
        <f t="shared" si="3"/>
        <v>0</v>
      </c>
      <c r="E60" s="14"/>
      <c r="F60" s="14"/>
      <c r="G60" s="14"/>
      <c r="H60" s="14"/>
      <c r="I60" s="14"/>
      <c r="J60" s="14"/>
      <c r="K60" s="14"/>
      <c r="L60" s="14"/>
      <c r="M60" s="47"/>
      <c r="N60" s="14"/>
      <c r="O60" s="14"/>
      <c r="P60" s="14"/>
      <c r="Q60" s="14"/>
      <c r="R60" s="14"/>
      <c r="S60" s="14"/>
      <c r="T60" s="14"/>
      <c r="U60" s="14"/>
      <c r="V60" s="14"/>
      <c r="W60" s="54"/>
      <c r="X60" s="54"/>
      <c r="Y60" s="55">
        <f t="shared" si="15"/>
        <v>0</v>
      </c>
      <c r="Z60" s="49"/>
      <c r="AA60" s="178">
        <f t="shared" si="14"/>
        <v>0</v>
      </c>
      <c r="AB60" s="191"/>
      <c r="AC60" s="191"/>
      <c r="AD60" s="191"/>
    </row>
    <row r="61" spans="1:30" s="26" customFormat="1" ht="83.25" customHeight="1" hidden="1">
      <c r="A61" s="32" t="s">
        <v>420</v>
      </c>
      <c r="B61" s="32" t="s">
        <v>319</v>
      </c>
      <c r="C61" s="48" t="s">
        <v>422</v>
      </c>
      <c r="D61" s="245">
        <f t="shared" si="3"/>
        <v>0</v>
      </c>
      <c r="E61" s="14"/>
      <c r="F61" s="14"/>
      <c r="G61" s="14"/>
      <c r="H61" s="14"/>
      <c r="I61" s="14"/>
      <c r="J61" s="14"/>
      <c r="K61" s="14"/>
      <c r="L61" s="14"/>
      <c r="M61" s="47"/>
      <c r="N61" s="14"/>
      <c r="O61" s="14"/>
      <c r="P61" s="14"/>
      <c r="Q61" s="14"/>
      <c r="R61" s="14"/>
      <c r="S61" s="14"/>
      <c r="T61" s="14"/>
      <c r="U61" s="14"/>
      <c r="V61" s="14"/>
      <c r="W61" s="54"/>
      <c r="X61" s="54"/>
      <c r="Y61" s="55">
        <f t="shared" si="15"/>
        <v>0</v>
      </c>
      <c r="Z61" s="49"/>
      <c r="AA61" s="178">
        <f t="shared" si="14"/>
        <v>0</v>
      </c>
      <c r="AB61" s="191"/>
      <c r="AC61" s="191"/>
      <c r="AD61" s="191"/>
    </row>
    <row r="62" spans="1:30" s="26" customFormat="1" ht="38.25" customHeight="1" hidden="1">
      <c r="A62" s="32" t="s">
        <v>54</v>
      </c>
      <c r="B62" s="32" t="s">
        <v>319</v>
      </c>
      <c r="C62" s="29" t="s">
        <v>56</v>
      </c>
      <c r="D62" s="325">
        <f t="shared" si="3"/>
        <v>0</v>
      </c>
      <c r="E62" s="14"/>
      <c r="F62" s="14"/>
      <c r="G62" s="14"/>
      <c r="H62" s="14"/>
      <c r="I62" s="14"/>
      <c r="J62" s="14"/>
      <c r="K62" s="14"/>
      <c r="L62" s="14"/>
      <c r="M62" s="47"/>
      <c r="N62" s="14"/>
      <c r="O62" s="14"/>
      <c r="P62" s="14"/>
      <c r="Q62" s="14"/>
      <c r="R62" s="14"/>
      <c r="S62" s="14"/>
      <c r="T62" s="14"/>
      <c r="U62" s="14"/>
      <c r="V62" s="14"/>
      <c r="W62" s="54"/>
      <c r="X62" s="54"/>
      <c r="Y62" s="55">
        <f t="shared" si="15"/>
        <v>0</v>
      </c>
      <c r="Z62" s="49"/>
      <c r="AA62" s="178">
        <f t="shared" si="14"/>
        <v>0</v>
      </c>
      <c r="AB62" s="191"/>
      <c r="AC62" s="191"/>
      <c r="AD62" s="191"/>
    </row>
    <row r="63" spans="1:30" s="26" customFormat="1" ht="39" customHeight="1" hidden="1">
      <c r="A63" s="32" t="s">
        <v>6</v>
      </c>
      <c r="B63" s="32" t="s">
        <v>319</v>
      </c>
      <c r="C63" s="29" t="s">
        <v>7</v>
      </c>
      <c r="D63" s="245">
        <f t="shared" si="3"/>
        <v>0</v>
      </c>
      <c r="E63" s="14"/>
      <c r="F63" s="14"/>
      <c r="G63" s="14"/>
      <c r="H63" s="14"/>
      <c r="I63" s="14"/>
      <c r="J63" s="14"/>
      <c r="K63" s="14"/>
      <c r="L63" s="14"/>
      <c r="M63" s="47"/>
      <c r="N63" s="14"/>
      <c r="O63" s="14"/>
      <c r="P63" s="14"/>
      <c r="Q63" s="14"/>
      <c r="R63" s="14"/>
      <c r="S63" s="14"/>
      <c r="T63" s="14"/>
      <c r="U63" s="14"/>
      <c r="V63" s="14"/>
      <c r="W63" s="54"/>
      <c r="X63" s="54"/>
      <c r="Y63" s="55">
        <f t="shared" si="15"/>
        <v>0</v>
      </c>
      <c r="Z63" s="49"/>
      <c r="AA63" s="178">
        <f t="shared" si="14"/>
        <v>0</v>
      </c>
      <c r="AB63" s="191"/>
      <c r="AC63" s="191"/>
      <c r="AD63" s="191"/>
    </row>
    <row r="64" spans="1:30" s="26" customFormat="1" ht="40.5" customHeight="1">
      <c r="A64" s="32" t="s">
        <v>337</v>
      </c>
      <c r="B64" s="32" t="s">
        <v>293</v>
      </c>
      <c r="C64" s="48" t="s">
        <v>57</v>
      </c>
      <c r="D64" s="245">
        <f t="shared" si="3"/>
        <v>0</v>
      </c>
      <c r="E64" s="14"/>
      <c r="F64" s="14"/>
      <c r="G64" s="14"/>
      <c r="H64" s="14"/>
      <c r="I64" s="14"/>
      <c r="J64" s="14"/>
      <c r="K64" s="14"/>
      <c r="L64" s="14"/>
      <c r="M64" s="47"/>
      <c r="N64" s="14"/>
      <c r="O64" s="14"/>
      <c r="P64" s="14"/>
      <c r="Q64" s="14"/>
      <c r="R64" s="14"/>
      <c r="S64" s="14"/>
      <c r="T64" s="14"/>
      <c r="U64" s="14"/>
      <c r="V64" s="14"/>
      <c r="W64" s="54">
        <v>-10.864</v>
      </c>
      <c r="X64" s="54"/>
      <c r="Y64" s="55">
        <f t="shared" si="15"/>
        <v>-10.864</v>
      </c>
      <c r="Z64" s="56"/>
      <c r="AA64" s="178">
        <f t="shared" si="14"/>
        <v>-10.864</v>
      </c>
      <c r="AB64" s="191"/>
      <c r="AC64" s="191"/>
      <c r="AD64" s="191"/>
    </row>
    <row r="65" spans="1:31" s="26" customFormat="1" ht="39" customHeight="1">
      <c r="A65" s="32" t="s">
        <v>407</v>
      </c>
      <c r="B65" s="32" t="s">
        <v>293</v>
      </c>
      <c r="C65" s="48" t="s">
        <v>230</v>
      </c>
      <c r="D65" s="245">
        <f t="shared" si="3"/>
        <v>0</v>
      </c>
      <c r="E65" s="14"/>
      <c r="F65" s="14"/>
      <c r="G65" s="14"/>
      <c r="H65" s="14"/>
      <c r="I65" s="14"/>
      <c r="J65" s="14"/>
      <c r="K65" s="14"/>
      <c r="L65" s="14"/>
      <c r="M65" s="47"/>
      <c r="N65" s="14"/>
      <c r="O65" s="14"/>
      <c r="P65" s="14"/>
      <c r="Q65" s="14"/>
      <c r="R65" s="14"/>
      <c r="S65" s="14"/>
      <c r="T65" s="14"/>
      <c r="U65" s="14"/>
      <c r="V65" s="14"/>
      <c r="W65" s="54">
        <v>-21.646</v>
      </c>
      <c r="X65" s="54"/>
      <c r="Y65" s="55">
        <f t="shared" si="15"/>
        <v>-21.646</v>
      </c>
      <c r="Z65" s="56"/>
      <c r="AA65" s="178">
        <f t="shared" si="14"/>
        <v>-21.646</v>
      </c>
      <c r="AB65" s="191"/>
      <c r="AC65" s="191"/>
      <c r="AD65" s="191"/>
      <c r="AE65" s="31"/>
    </row>
    <row r="66" spans="1:30" s="26" customFormat="1" ht="37.5" customHeight="1">
      <c r="A66" s="32" t="s">
        <v>411</v>
      </c>
      <c r="B66" s="32" t="s">
        <v>293</v>
      </c>
      <c r="C66" s="48" t="s">
        <v>65</v>
      </c>
      <c r="D66" s="245">
        <f t="shared" si="3"/>
        <v>0</v>
      </c>
      <c r="E66" s="14"/>
      <c r="F66" s="14"/>
      <c r="G66" s="14"/>
      <c r="H66" s="14"/>
      <c r="I66" s="14"/>
      <c r="J66" s="14"/>
      <c r="K66" s="14"/>
      <c r="L66" s="14"/>
      <c r="M66" s="47"/>
      <c r="N66" s="14"/>
      <c r="O66" s="14"/>
      <c r="P66" s="14"/>
      <c r="Q66" s="14"/>
      <c r="R66" s="14"/>
      <c r="S66" s="14"/>
      <c r="T66" s="14"/>
      <c r="U66" s="14"/>
      <c r="V66" s="14"/>
      <c r="W66" s="54">
        <f>-73.24491+101.121</f>
        <v>27.87608999999999</v>
      </c>
      <c r="X66" s="54"/>
      <c r="Y66" s="55">
        <f t="shared" si="15"/>
        <v>27.87608999999999</v>
      </c>
      <c r="Z66" s="56"/>
      <c r="AA66" s="178">
        <f t="shared" si="14"/>
        <v>27.87608999999999</v>
      </c>
      <c r="AB66" s="191"/>
      <c r="AC66" s="191"/>
      <c r="AD66" s="191"/>
    </row>
    <row r="67" spans="1:30" s="26" customFormat="1" ht="63" customHeight="1">
      <c r="A67" s="32" t="s">
        <v>408</v>
      </c>
      <c r="B67" s="32" t="s">
        <v>293</v>
      </c>
      <c r="C67" s="48" t="s">
        <v>66</v>
      </c>
      <c r="D67" s="245">
        <f t="shared" si="3"/>
        <v>0</v>
      </c>
      <c r="E67" s="14"/>
      <c r="F67" s="14"/>
      <c r="G67" s="14"/>
      <c r="H67" s="14"/>
      <c r="I67" s="14"/>
      <c r="J67" s="14"/>
      <c r="K67" s="14"/>
      <c r="L67" s="14"/>
      <c r="M67" s="47"/>
      <c r="N67" s="14"/>
      <c r="O67" s="14"/>
      <c r="P67" s="14"/>
      <c r="Q67" s="14"/>
      <c r="R67" s="14"/>
      <c r="S67" s="14"/>
      <c r="T67" s="14"/>
      <c r="U67" s="14"/>
      <c r="V67" s="14"/>
      <c r="W67" s="54">
        <v>6.058</v>
      </c>
      <c r="X67" s="54"/>
      <c r="Y67" s="55">
        <f t="shared" si="15"/>
        <v>6.058</v>
      </c>
      <c r="Z67" s="56"/>
      <c r="AA67" s="178">
        <f t="shared" si="14"/>
        <v>6.058</v>
      </c>
      <c r="AB67" s="191"/>
      <c r="AC67" s="191"/>
      <c r="AD67" s="191"/>
    </row>
    <row r="68" spans="1:30" s="26" customFormat="1" ht="36" customHeight="1">
      <c r="A68" s="32" t="s">
        <v>330</v>
      </c>
      <c r="B68" s="32" t="s">
        <v>293</v>
      </c>
      <c r="C68" s="48" t="s">
        <v>29</v>
      </c>
      <c r="D68" s="245">
        <f t="shared" si="3"/>
        <v>0</v>
      </c>
      <c r="E68" s="14"/>
      <c r="F68" s="14"/>
      <c r="G68" s="14"/>
      <c r="H68" s="14"/>
      <c r="I68" s="14"/>
      <c r="J68" s="14"/>
      <c r="K68" s="14"/>
      <c r="L68" s="14"/>
      <c r="M68" s="47"/>
      <c r="N68" s="14"/>
      <c r="O68" s="14"/>
      <c r="P68" s="14"/>
      <c r="Q68" s="14"/>
      <c r="R68" s="14"/>
      <c r="S68" s="14"/>
      <c r="T68" s="14"/>
      <c r="U68" s="14"/>
      <c r="V68" s="14"/>
      <c r="W68" s="54">
        <v>-43.856</v>
      </c>
      <c r="X68" s="54"/>
      <c r="Y68" s="55">
        <f t="shared" si="15"/>
        <v>-43.856</v>
      </c>
      <c r="Z68" s="56"/>
      <c r="AA68" s="178">
        <f t="shared" si="14"/>
        <v>-43.856</v>
      </c>
      <c r="AB68" s="191"/>
      <c r="AC68" s="191"/>
      <c r="AD68" s="191"/>
    </row>
    <row r="69" spans="1:30" s="26" customFormat="1" ht="36" customHeight="1">
      <c r="A69" s="32" t="s">
        <v>30</v>
      </c>
      <c r="B69" s="32" t="s">
        <v>293</v>
      </c>
      <c r="C69" s="48" t="s">
        <v>31</v>
      </c>
      <c r="D69" s="245">
        <f t="shared" si="3"/>
        <v>0</v>
      </c>
      <c r="E69" s="14"/>
      <c r="F69" s="14"/>
      <c r="G69" s="14"/>
      <c r="H69" s="14"/>
      <c r="I69" s="14"/>
      <c r="J69" s="14"/>
      <c r="K69" s="14"/>
      <c r="L69" s="14"/>
      <c r="M69" s="47"/>
      <c r="N69" s="14"/>
      <c r="O69" s="14"/>
      <c r="P69" s="14"/>
      <c r="Q69" s="14"/>
      <c r="R69" s="14"/>
      <c r="S69" s="14"/>
      <c r="T69" s="14"/>
      <c r="U69" s="14"/>
      <c r="V69" s="14"/>
      <c r="W69" s="54">
        <v>-34.27</v>
      </c>
      <c r="X69" s="54"/>
      <c r="Y69" s="55">
        <f t="shared" si="15"/>
        <v>-34.27</v>
      </c>
      <c r="Z69" s="56"/>
      <c r="AA69" s="178">
        <f t="shared" si="14"/>
        <v>-34.27</v>
      </c>
      <c r="AB69" s="191"/>
      <c r="AC69" s="191"/>
      <c r="AD69" s="191"/>
    </row>
    <row r="70" spans="1:30" s="26" customFormat="1" ht="56.25" customHeight="1">
      <c r="A70" s="32" t="s">
        <v>89</v>
      </c>
      <c r="B70" s="32" t="s">
        <v>293</v>
      </c>
      <c r="C70" s="48" t="s">
        <v>93</v>
      </c>
      <c r="D70" s="245">
        <f t="shared" si="3"/>
        <v>0</v>
      </c>
      <c r="E70" s="14"/>
      <c r="F70" s="14"/>
      <c r="G70" s="14"/>
      <c r="H70" s="14"/>
      <c r="I70" s="14"/>
      <c r="J70" s="14"/>
      <c r="K70" s="14"/>
      <c r="L70" s="14"/>
      <c r="M70" s="47"/>
      <c r="N70" s="14"/>
      <c r="O70" s="14"/>
      <c r="P70" s="14"/>
      <c r="Q70" s="14"/>
      <c r="R70" s="14"/>
      <c r="S70" s="14"/>
      <c r="T70" s="14"/>
      <c r="U70" s="14"/>
      <c r="V70" s="14"/>
      <c r="W70" s="54">
        <v>10.9967</v>
      </c>
      <c r="X70" s="54"/>
      <c r="Y70" s="55">
        <f t="shared" si="15"/>
        <v>10.9967</v>
      </c>
      <c r="Z70" s="49"/>
      <c r="AA70" s="178">
        <f t="shared" si="14"/>
        <v>10.9967</v>
      </c>
      <c r="AB70" s="191"/>
      <c r="AC70" s="191"/>
      <c r="AD70" s="191"/>
    </row>
    <row r="71" spans="1:30" s="26" customFormat="1" ht="63" customHeight="1">
      <c r="A71" s="32" t="s">
        <v>409</v>
      </c>
      <c r="B71" s="32" t="s">
        <v>293</v>
      </c>
      <c r="C71" s="48" t="s">
        <v>67</v>
      </c>
      <c r="D71" s="245">
        <f t="shared" si="3"/>
        <v>0</v>
      </c>
      <c r="E71" s="14"/>
      <c r="F71" s="14"/>
      <c r="G71" s="14"/>
      <c r="H71" s="14"/>
      <c r="I71" s="14"/>
      <c r="J71" s="14"/>
      <c r="K71" s="14"/>
      <c r="L71" s="14"/>
      <c r="M71" s="47"/>
      <c r="N71" s="14"/>
      <c r="O71" s="14"/>
      <c r="P71" s="14"/>
      <c r="Q71" s="14"/>
      <c r="R71" s="14"/>
      <c r="S71" s="14"/>
      <c r="T71" s="14"/>
      <c r="U71" s="14"/>
      <c r="V71" s="14"/>
      <c r="W71" s="54">
        <f>62.24821+14.4</f>
        <v>76.64821</v>
      </c>
      <c r="X71" s="54"/>
      <c r="Y71" s="55">
        <f t="shared" si="15"/>
        <v>76.64821</v>
      </c>
      <c r="Z71" s="56"/>
      <c r="AA71" s="178">
        <f t="shared" si="14"/>
        <v>76.64821</v>
      </c>
      <c r="AB71" s="191"/>
      <c r="AC71" s="191"/>
      <c r="AD71" s="191"/>
    </row>
    <row r="72" spans="1:31" s="26" customFormat="1" ht="84" customHeight="1" hidden="1">
      <c r="A72" s="32" t="s">
        <v>329</v>
      </c>
      <c r="B72" s="32" t="s">
        <v>317</v>
      </c>
      <c r="C72" s="48" t="s">
        <v>109</v>
      </c>
      <c r="D72" s="245">
        <f t="shared" si="3"/>
        <v>0</v>
      </c>
      <c r="E72" s="14"/>
      <c r="F72" s="14"/>
      <c r="G72" s="14"/>
      <c r="H72" s="14"/>
      <c r="I72" s="14"/>
      <c r="J72" s="14"/>
      <c r="K72" s="14"/>
      <c r="L72" s="14"/>
      <c r="M72" s="47"/>
      <c r="N72" s="14"/>
      <c r="O72" s="14"/>
      <c r="P72" s="14"/>
      <c r="Q72" s="14"/>
      <c r="R72" s="14"/>
      <c r="S72" s="14"/>
      <c r="T72" s="14"/>
      <c r="U72" s="14"/>
      <c r="V72" s="14"/>
      <c r="W72" s="54"/>
      <c r="X72" s="54"/>
      <c r="Y72" s="55">
        <f t="shared" si="15"/>
        <v>0</v>
      </c>
      <c r="Z72" s="56"/>
      <c r="AA72" s="178">
        <f t="shared" si="14"/>
        <v>0</v>
      </c>
      <c r="AB72" s="191"/>
      <c r="AC72" s="191"/>
      <c r="AD72" s="191"/>
      <c r="AE72" s="31"/>
    </row>
    <row r="73" spans="1:31" s="26" customFormat="1" ht="112.5" customHeight="1" hidden="1">
      <c r="A73" s="32" t="s">
        <v>90</v>
      </c>
      <c r="B73" s="32" t="s">
        <v>317</v>
      </c>
      <c r="C73" s="48" t="s">
        <v>95</v>
      </c>
      <c r="D73" s="245">
        <f t="shared" si="3"/>
        <v>0</v>
      </c>
      <c r="E73" s="14"/>
      <c r="F73" s="14"/>
      <c r="G73" s="14"/>
      <c r="H73" s="14"/>
      <c r="I73" s="14"/>
      <c r="J73" s="14"/>
      <c r="K73" s="14"/>
      <c r="L73" s="14"/>
      <c r="M73" s="47"/>
      <c r="N73" s="14"/>
      <c r="O73" s="14"/>
      <c r="P73" s="14"/>
      <c r="Q73" s="14"/>
      <c r="R73" s="14"/>
      <c r="S73" s="14"/>
      <c r="T73" s="14"/>
      <c r="U73" s="14"/>
      <c r="V73" s="14"/>
      <c r="W73" s="54"/>
      <c r="X73" s="54"/>
      <c r="Y73" s="55">
        <f t="shared" si="15"/>
        <v>0</v>
      </c>
      <c r="Z73" s="56"/>
      <c r="AA73" s="178">
        <f t="shared" si="14"/>
        <v>0</v>
      </c>
      <c r="AB73" s="191"/>
      <c r="AC73" s="191"/>
      <c r="AD73" s="191"/>
      <c r="AE73" s="31"/>
    </row>
    <row r="74" spans="1:31" s="26" customFormat="1" ht="222" customHeight="1" hidden="1">
      <c r="A74" s="32" t="s">
        <v>254</v>
      </c>
      <c r="B74" s="32" t="s">
        <v>247</v>
      </c>
      <c r="C74" s="48" t="s">
        <v>391</v>
      </c>
      <c r="D74" s="245">
        <f t="shared" si="3"/>
        <v>0</v>
      </c>
      <c r="E74" s="14"/>
      <c r="F74" s="14"/>
      <c r="G74" s="14"/>
      <c r="H74" s="14"/>
      <c r="I74" s="14"/>
      <c r="J74" s="14"/>
      <c r="K74" s="14"/>
      <c r="L74" s="14"/>
      <c r="M74" s="47"/>
      <c r="N74" s="14"/>
      <c r="O74" s="14"/>
      <c r="P74" s="14"/>
      <c r="Q74" s="14"/>
      <c r="R74" s="14"/>
      <c r="S74" s="14"/>
      <c r="T74" s="14"/>
      <c r="U74" s="14"/>
      <c r="V74" s="14"/>
      <c r="W74" s="54"/>
      <c r="X74" s="54"/>
      <c r="Y74" s="55">
        <f t="shared" si="15"/>
        <v>0</v>
      </c>
      <c r="Z74" s="56"/>
      <c r="AA74" s="178">
        <f t="shared" si="14"/>
        <v>0</v>
      </c>
      <c r="AB74" s="191"/>
      <c r="AC74" s="191"/>
      <c r="AD74" s="191"/>
      <c r="AE74" s="31"/>
    </row>
    <row r="75" spans="1:31" s="26" customFormat="1" ht="119.25" customHeight="1" hidden="1">
      <c r="A75" s="32" t="s">
        <v>254</v>
      </c>
      <c r="B75" s="32" t="s">
        <v>247</v>
      </c>
      <c r="C75" s="48" t="s">
        <v>94</v>
      </c>
      <c r="D75" s="245">
        <f t="shared" si="3"/>
        <v>0</v>
      </c>
      <c r="E75" s="14"/>
      <c r="F75" s="14"/>
      <c r="G75" s="14"/>
      <c r="H75" s="14"/>
      <c r="I75" s="14"/>
      <c r="J75" s="14"/>
      <c r="K75" s="14"/>
      <c r="L75" s="14"/>
      <c r="M75" s="47"/>
      <c r="N75" s="14"/>
      <c r="O75" s="14"/>
      <c r="P75" s="14"/>
      <c r="Q75" s="14"/>
      <c r="R75" s="14"/>
      <c r="S75" s="14"/>
      <c r="T75" s="14"/>
      <c r="U75" s="14"/>
      <c r="V75" s="14"/>
      <c r="W75" s="14"/>
      <c r="X75" s="14"/>
      <c r="Y75" s="55">
        <f t="shared" si="15"/>
        <v>0</v>
      </c>
      <c r="Z75" s="49"/>
      <c r="AA75" s="178">
        <f t="shared" si="14"/>
        <v>0</v>
      </c>
      <c r="AB75" s="191"/>
      <c r="AC75" s="191"/>
      <c r="AD75" s="191"/>
      <c r="AE75" s="31"/>
    </row>
    <row r="76" spans="1:30" s="26" customFormat="1" ht="75" customHeight="1" hidden="1">
      <c r="A76" s="32" t="s">
        <v>254</v>
      </c>
      <c r="B76" s="32" t="s">
        <v>247</v>
      </c>
      <c r="C76" s="48" t="s">
        <v>225</v>
      </c>
      <c r="D76" s="245">
        <f aca="true" t="shared" si="16" ref="D76:D139">SUM(E76:F76)</f>
        <v>0</v>
      </c>
      <c r="E76" s="14"/>
      <c r="F76" s="14"/>
      <c r="G76" s="14"/>
      <c r="H76" s="14"/>
      <c r="I76" s="14"/>
      <c r="J76" s="14"/>
      <c r="K76" s="14"/>
      <c r="L76" s="14"/>
      <c r="M76" s="47"/>
      <c r="N76" s="14"/>
      <c r="O76" s="14"/>
      <c r="P76" s="14"/>
      <c r="Q76" s="14"/>
      <c r="R76" s="14"/>
      <c r="S76" s="14"/>
      <c r="T76" s="14"/>
      <c r="U76" s="14"/>
      <c r="V76" s="14"/>
      <c r="W76" s="14"/>
      <c r="X76" s="14"/>
      <c r="Y76" s="55">
        <f t="shared" si="15"/>
        <v>0</v>
      </c>
      <c r="Z76" s="49"/>
      <c r="AA76" s="178">
        <f t="shared" si="14"/>
        <v>0</v>
      </c>
      <c r="AB76" s="191"/>
      <c r="AC76" s="191"/>
      <c r="AD76" s="191"/>
    </row>
    <row r="77" spans="1:30" s="26" customFormat="1" ht="96.75" customHeight="1" hidden="1">
      <c r="A77" s="32" t="s">
        <v>254</v>
      </c>
      <c r="B77" s="32" t="s">
        <v>247</v>
      </c>
      <c r="C77" s="118" t="s">
        <v>397</v>
      </c>
      <c r="D77" s="245">
        <f t="shared" si="16"/>
        <v>0</v>
      </c>
      <c r="E77" s="14"/>
      <c r="F77" s="14"/>
      <c r="G77" s="14"/>
      <c r="H77" s="14"/>
      <c r="I77" s="14"/>
      <c r="J77" s="54"/>
      <c r="K77" s="14"/>
      <c r="L77" s="14"/>
      <c r="M77" s="47"/>
      <c r="N77" s="14"/>
      <c r="O77" s="14"/>
      <c r="P77" s="14"/>
      <c r="Q77" s="14"/>
      <c r="R77" s="14"/>
      <c r="S77" s="14"/>
      <c r="T77" s="14"/>
      <c r="U77" s="14"/>
      <c r="V77" s="14"/>
      <c r="W77" s="54"/>
      <c r="X77" s="54"/>
      <c r="Y77" s="55">
        <f t="shared" si="15"/>
        <v>0</v>
      </c>
      <c r="Z77" s="49"/>
      <c r="AA77" s="178">
        <f t="shared" si="14"/>
        <v>0</v>
      </c>
      <c r="AB77" s="191"/>
      <c r="AC77" s="191"/>
      <c r="AD77" s="191"/>
    </row>
    <row r="78" spans="1:30" s="26" customFormat="1" ht="143.25" customHeight="1" hidden="1">
      <c r="A78" s="32" t="s">
        <v>254</v>
      </c>
      <c r="B78" s="32" t="s">
        <v>247</v>
      </c>
      <c r="C78" s="118" t="s">
        <v>129</v>
      </c>
      <c r="D78" s="245">
        <f>SUM(E78:F78)</f>
        <v>0</v>
      </c>
      <c r="E78" s="14"/>
      <c r="F78" s="14"/>
      <c r="G78" s="14"/>
      <c r="H78" s="14"/>
      <c r="I78" s="14"/>
      <c r="J78" s="54"/>
      <c r="K78" s="14"/>
      <c r="L78" s="14"/>
      <c r="M78" s="47"/>
      <c r="N78" s="14"/>
      <c r="O78" s="14"/>
      <c r="P78" s="14"/>
      <c r="Q78" s="14"/>
      <c r="R78" s="14"/>
      <c r="S78" s="14"/>
      <c r="T78" s="14"/>
      <c r="U78" s="14"/>
      <c r="V78" s="14"/>
      <c r="W78" s="54"/>
      <c r="X78" s="54"/>
      <c r="Y78" s="55">
        <f t="shared" si="15"/>
        <v>0</v>
      </c>
      <c r="Z78" s="49"/>
      <c r="AA78" s="178">
        <f>SUM(Y78:Z78)</f>
        <v>0</v>
      </c>
      <c r="AB78" s="191"/>
      <c r="AC78" s="191"/>
      <c r="AD78" s="191"/>
    </row>
    <row r="79" spans="1:30" s="26" customFormat="1" ht="120.75" customHeight="1" hidden="1">
      <c r="A79" s="32" t="s">
        <v>254</v>
      </c>
      <c r="B79" s="32" t="s">
        <v>247</v>
      </c>
      <c r="C79" s="118" t="s">
        <v>127</v>
      </c>
      <c r="D79" s="245">
        <f>SUM(E79:F79)</f>
        <v>0</v>
      </c>
      <c r="E79" s="14"/>
      <c r="F79" s="14"/>
      <c r="G79" s="14"/>
      <c r="H79" s="14"/>
      <c r="I79" s="14"/>
      <c r="J79" s="54"/>
      <c r="K79" s="14"/>
      <c r="L79" s="14"/>
      <c r="M79" s="47"/>
      <c r="N79" s="14"/>
      <c r="O79" s="14"/>
      <c r="P79" s="14"/>
      <c r="Q79" s="14"/>
      <c r="R79" s="14"/>
      <c r="S79" s="14"/>
      <c r="T79" s="14"/>
      <c r="U79" s="14"/>
      <c r="V79" s="14"/>
      <c r="W79" s="54"/>
      <c r="X79" s="54"/>
      <c r="Y79" s="55">
        <f t="shared" si="15"/>
        <v>0</v>
      </c>
      <c r="Z79" s="49"/>
      <c r="AA79" s="178">
        <f>SUM(Y79:Z79)</f>
        <v>0</v>
      </c>
      <c r="AB79" s="191"/>
      <c r="AC79" s="191"/>
      <c r="AD79" s="191"/>
    </row>
    <row r="80" spans="1:30" s="26" customFormat="1" ht="96" customHeight="1" hidden="1">
      <c r="A80" s="32" t="s">
        <v>254</v>
      </c>
      <c r="B80" s="32" t="s">
        <v>247</v>
      </c>
      <c r="C80" s="118" t="s">
        <v>173</v>
      </c>
      <c r="D80" s="245">
        <f t="shared" si="16"/>
        <v>0</v>
      </c>
      <c r="E80" s="14"/>
      <c r="F80" s="14"/>
      <c r="G80" s="14"/>
      <c r="H80" s="14"/>
      <c r="I80" s="14"/>
      <c r="J80" s="54"/>
      <c r="K80" s="14"/>
      <c r="L80" s="14"/>
      <c r="M80" s="47"/>
      <c r="N80" s="14"/>
      <c r="O80" s="14"/>
      <c r="P80" s="14"/>
      <c r="Q80" s="14"/>
      <c r="R80" s="14"/>
      <c r="S80" s="14"/>
      <c r="T80" s="14"/>
      <c r="U80" s="14"/>
      <c r="V80" s="14"/>
      <c r="W80" s="54"/>
      <c r="X80" s="54"/>
      <c r="Y80" s="55">
        <f aca="true" t="shared" si="17" ref="Y80:Y90">SUM(E80:X80)-M80</f>
        <v>0</v>
      </c>
      <c r="Z80" s="49"/>
      <c r="AA80" s="178">
        <f aca="true" t="shared" si="18" ref="AA80:AA90">SUM(Y80:Z80)</f>
        <v>0</v>
      </c>
      <c r="AB80" s="157"/>
      <c r="AC80" s="191"/>
      <c r="AD80" s="191"/>
    </row>
    <row r="81" spans="1:30" s="26" customFormat="1" ht="120.75" customHeight="1" hidden="1">
      <c r="A81" s="32" t="s">
        <v>254</v>
      </c>
      <c r="B81" s="32" t="s">
        <v>247</v>
      </c>
      <c r="C81" s="118" t="s">
        <v>167</v>
      </c>
      <c r="D81" s="245">
        <f t="shared" si="16"/>
        <v>0</v>
      </c>
      <c r="E81" s="14"/>
      <c r="F81" s="14"/>
      <c r="G81" s="14"/>
      <c r="H81" s="14"/>
      <c r="I81" s="14"/>
      <c r="J81" s="14"/>
      <c r="K81" s="14"/>
      <c r="L81" s="14"/>
      <c r="M81" s="47"/>
      <c r="N81" s="14"/>
      <c r="O81" s="14"/>
      <c r="P81" s="14"/>
      <c r="Q81" s="14"/>
      <c r="R81" s="14"/>
      <c r="S81" s="14"/>
      <c r="T81" s="14"/>
      <c r="U81" s="14"/>
      <c r="V81" s="14"/>
      <c r="W81" s="14"/>
      <c r="X81" s="14"/>
      <c r="Y81" s="55">
        <f t="shared" si="17"/>
        <v>0</v>
      </c>
      <c r="Z81" s="49"/>
      <c r="AA81" s="178">
        <f t="shared" si="18"/>
        <v>0</v>
      </c>
      <c r="AB81" s="191"/>
      <c r="AC81" s="191"/>
      <c r="AD81" s="191"/>
    </row>
    <row r="82" spans="1:30" s="26" customFormat="1" ht="79.5" customHeight="1" hidden="1">
      <c r="A82" s="32" t="s">
        <v>254</v>
      </c>
      <c r="B82" s="32" t="s">
        <v>247</v>
      </c>
      <c r="C82" s="118" t="s">
        <v>136</v>
      </c>
      <c r="D82" s="245">
        <f t="shared" si="16"/>
        <v>0</v>
      </c>
      <c r="E82" s="14"/>
      <c r="F82" s="14"/>
      <c r="G82" s="14"/>
      <c r="H82" s="14"/>
      <c r="I82" s="14"/>
      <c r="J82" s="14"/>
      <c r="K82" s="14"/>
      <c r="L82" s="14"/>
      <c r="M82" s="47"/>
      <c r="N82" s="14"/>
      <c r="O82" s="14"/>
      <c r="P82" s="14"/>
      <c r="Q82" s="14"/>
      <c r="R82" s="14"/>
      <c r="S82" s="14"/>
      <c r="T82" s="14"/>
      <c r="U82" s="14"/>
      <c r="V82" s="14"/>
      <c r="W82" s="14"/>
      <c r="X82" s="14"/>
      <c r="Y82" s="55">
        <f t="shared" si="17"/>
        <v>0</v>
      </c>
      <c r="Z82" s="49"/>
      <c r="AA82" s="178">
        <f t="shared" si="18"/>
        <v>0</v>
      </c>
      <c r="AB82" s="191"/>
      <c r="AC82" s="191"/>
      <c r="AD82" s="191"/>
    </row>
    <row r="83" spans="1:30" s="26" customFormat="1" ht="116.25" customHeight="1" hidden="1">
      <c r="A83" s="32" t="s">
        <v>254</v>
      </c>
      <c r="B83" s="32" t="s">
        <v>247</v>
      </c>
      <c r="C83" s="118" t="s">
        <v>137</v>
      </c>
      <c r="D83" s="245">
        <f t="shared" si="16"/>
        <v>0</v>
      </c>
      <c r="E83" s="14"/>
      <c r="F83" s="14"/>
      <c r="G83" s="14"/>
      <c r="H83" s="14"/>
      <c r="I83" s="14"/>
      <c r="J83" s="14"/>
      <c r="K83" s="14"/>
      <c r="L83" s="14"/>
      <c r="M83" s="47"/>
      <c r="N83" s="14"/>
      <c r="O83" s="14"/>
      <c r="P83" s="14"/>
      <c r="Q83" s="14"/>
      <c r="R83" s="14"/>
      <c r="S83" s="14"/>
      <c r="T83" s="14"/>
      <c r="U83" s="14"/>
      <c r="V83" s="14"/>
      <c r="W83" s="14"/>
      <c r="X83" s="14"/>
      <c r="Y83" s="55">
        <f t="shared" si="17"/>
        <v>0</v>
      </c>
      <c r="Z83" s="49"/>
      <c r="AA83" s="178">
        <f t="shared" si="18"/>
        <v>0</v>
      </c>
      <c r="AB83" s="191"/>
      <c r="AC83" s="191"/>
      <c r="AD83" s="191"/>
    </row>
    <row r="84" spans="1:30" s="26" customFormat="1" ht="116.25" customHeight="1" hidden="1">
      <c r="A84" s="32" t="s">
        <v>254</v>
      </c>
      <c r="B84" s="32" t="s">
        <v>247</v>
      </c>
      <c r="C84" s="118" t="s">
        <v>174</v>
      </c>
      <c r="D84" s="245">
        <f>SUM(E84:F84)</f>
        <v>0</v>
      </c>
      <c r="E84" s="14"/>
      <c r="F84" s="14"/>
      <c r="G84" s="14"/>
      <c r="H84" s="14"/>
      <c r="I84" s="14"/>
      <c r="J84" s="14"/>
      <c r="K84" s="14"/>
      <c r="L84" s="14"/>
      <c r="M84" s="47"/>
      <c r="N84" s="14"/>
      <c r="O84" s="14"/>
      <c r="P84" s="14"/>
      <c r="Q84" s="14"/>
      <c r="R84" s="14"/>
      <c r="S84" s="14"/>
      <c r="T84" s="14"/>
      <c r="U84" s="14"/>
      <c r="V84" s="14"/>
      <c r="W84" s="14"/>
      <c r="X84" s="14"/>
      <c r="Y84" s="55">
        <f t="shared" si="17"/>
        <v>0</v>
      </c>
      <c r="Z84" s="49"/>
      <c r="AA84" s="178">
        <f t="shared" si="18"/>
        <v>0</v>
      </c>
      <c r="AB84" s="191"/>
      <c r="AC84" s="191"/>
      <c r="AD84" s="191"/>
    </row>
    <row r="85" spans="1:30" s="26" customFormat="1" ht="116.25" customHeight="1">
      <c r="A85" s="32" t="s">
        <v>254</v>
      </c>
      <c r="B85" s="32" t="s">
        <v>247</v>
      </c>
      <c r="C85" s="118" t="s">
        <v>158</v>
      </c>
      <c r="D85" s="245">
        <f t="shared" si="16"/>
        <v>0</v>
      </c>
      <c r="E85" s="14"/>
      <c r="F85" s="14"/>
      <c r="G85" s="14"/>
      <c r="H85" s="14"/>
      <c r="I85" s="14"/>
      <c r="J85" s="14"/>
      <c r="K85" s="14"/>
      <c r="L85" s="14"/>
      <c r="M85" s="47"/>
      <c r="N85" s="14"/>
      <c r="O85" s="14"/>
      <c r="P85" s="14"/>
      <c r="Q85" s="14"/>
      <c r="R85" s="14"/>
      <c r="S85" s="14"/>
      <c r="T85" s="14"/>
      <c r="U85" s="14"/>
      <c r="V85" s="14"/>
      <c r="W85" s="14">
        <v>10</v>
      </c>
      <c r="X85" s="14"/>
      <c r="Y85" s="55">
        <f t="shared" si="17"/>
        <v>10</v>
      </c>
      <c r="Z85" s="49"/>
      <c r="AA85" s="178">
        <f t="shared" si="18"/>
        <v>10</v>
      </c>
      <c r="AB85" s="191"/>
      <c r="AC85" s="191"/>
      <c r="AD85" s="191"/>
    </row>
    <row r="86" spans="1:30" s="26" customFormat="1" ht="116.25" customHeight="1" hidden="1">
      <c r="A86" s="32" t="s">
        <v>254</v>
      </c>
      <c r="B86" s="32" t="s">
        <v>247</v>
      </c>
      <c r="C86" s="118" t="s">
        <v>176</v>
      </c>
      <c r="D86" s="245">
        <f>SUM(E86:F86)</f>
        <v>0</v>
      </c>
      <c r="E86" s="14"/>
      <c r="F86" s="14"/>
      <c r="G86" s="14"/>
      <c r="H86" s="14"/>
      <c r="I86" s="14"/>
      <c r="J86" s="14"/>
      <c r="K86" s="14"/>
      <c r="L86" s="14"/>
      <c r="M86" s="47"/>
      <c r="N86" s="14"/>
      <c r="O86" s="14"/>
      <c r="P86" s="14"/>
      <c r="Q86" s="14"/>
      <c r="R86" s="14"/>
      <c r="S86" s="14"/>
      <c r="T86" s="14"/>
      <c r="U86" s="14"/>
      <c r="V86" s="14"/>
      <c r="W86" s="14"/>
      <c r="X86" s="14"/>
      <c r="Y86" s="55">
        <f t="shared" si="17"/>
        <v>0</v>
      </c>
      <c r="Z86" s="49"/>
      <c r="AA86" s="178">
        <f t="shared" si="18"/>
        <v>0</v>
      </c>
      <c r="AB86" s="191"/>
      <c r="AC86" s="191"/>
      <c r="AD86" s="191"/>
    </row>
    <row r="87" spans="1:30" s="26" customFormat="1" ht="116.25" customHeight="1" hidden="1">
      <c r="A87" s="32" t="s">
        <v>254</v>
      </c>
      <c r="B87" s="32" t="s">
        <v>247</v>
      </c>
      <c r="C87" s="118" t="s">
        <v>181</v>
      </c>
      <c r="D87" s="245">
        <f>SUM(E87:F87)</f>
        <v>0</v>
      </c>
      <c r="E87" s="14"/>
      <c r="F87" s="14"/>
      <c r="G87" s="14"/>
      <c r="H87" s="14"/>
      <c r="I87" s="14"/>
      <c r="J87" s="14"/>
      <c r="K87" s="14"/>
      <c r="L87" s="14"/>
      <c r="M87" s="47"/>
      <c r="N87" s="14"/>
      <c r="O87" s="14"/>
      <c r="P87" s="14"/>
      <c r="Q87" s="14"/>
      <c r="R87" s="14"/>
      <c r="S87" s="14"/>
      <c r="T87" s="14"/>
      <c r="U87" s="14"/>
      <c r="V87" s="14"/>
      <c r="W87" s="14"/>
      <c r="X87" s="14"/>
      <c r="Y87" s="55">
        <f t="shared" si="17"/>
        <v>0</v>
      </c>
      <c r="Z87" s="49"/>
      <c r="AA87" s="178">
        <f t="shared" si="18"/>
        <v>0</v>
      </c>
      <c r="AB87" s="191"/>
      <c r="AC87" s="191"/>
      <c r="AD87" s="191"/>
    </row>
    <row r="88" spans="1:30" s="38" customFormat="1" ht="105" customHeight="1" hidden="1">
      <c r="A88" s="32" t="s">
        <v>254</v>
      </c>
      <c r="B88" s="32" t="s">
        <v>247</v>
      </c>
      <c r="C88" s="214" t="s">
        <v>390</v>
      </c>
      <c r="D88" s="245">
        <f t="shared" si="16"/>
        <v>0</v>
      </c>
      <c r="E88" s="14"/>
      <c r="F88" s="14"/>
      <c r="G88" s="14"/>
      <c r="H88" s="14"/>
      <c r="I88" s="14"/>
      <c r="J88" s="14"/>
      <c r="K88" s="14"/>
      <c r="L88" s="14"/>
      <c r="M88" s="47"/>
      <c r="N88" s="14"/>
      <c r="O88" s="14"/>
      <c r="P88" s="14"/>
      <c r="Q88" s="14"/>
      <c r="R88" s="14"/>
      <c r="S88" s="14"/>
      <c r="T88" s="14"/>
      <c r="U88" s="14"/>
      <c r="V88" s="14"/>
      <c r="W88" s="14"/>
      <c r="X88" s="14"/>
      <c r="Y88" s="55">
        <f t="shared" si="17"/>
        <v>0</v>
      </c>
      <c r="Z88" s="49"/>
      <c r="AA88" s="178">
        <f t="shared" si="18"/>
        <v>0</v>
      </c>
      <c r="AB88" s="225"/>
      <c r="AC88" s="225"/>
      <c r="AD88" s="225"/>
    </row>
    <row r="89" spans="1:30" s="38" customFormat="1" ht="75" customHeight="1" hidden="1">
      <c r="A89" s="32" t="s">
        <v>254</v>
      </c>
      <c r="B89" s="32" t="s">
        <v>247</v>
      </c>
      <c r="C89" s="214" t="s">
        <v>142</v>
      </c>
      <c r="D89" s="245">
        <f t="shared" si="16"/>
        <v>0</v>
      </c>
      <c r="E89" s="14"/>
      <c r="F89" s="14"/>
      <c r="G89" s="14"/>
      <c r="H89" s="14"/>
      <c r="I89" s="14"/>
      <c r="J89" s="14"/>
      <c r="K89" s="14"/>
      <c r="L89" s="14"/>
      <c r="M89" s="47"/>
      <c r="N89" s="14"/>
      <c r="O89" s="14"/>
      <c r="P89" s="14"/>
      <c r="Q89" s="14"/>
      <c r="R89" s="14"/>
      <c r="S89" s="14"/>
      <c r="T89" s="14"/>
      <c r="U89" s="14"/>
      <c r="V89" s="14"/>
      <c r="W89" s="14"/>
      <c r="X89" s="14"/>
      <c r="Y89" s="55">
        <f t="shared" si="17"/>
        <v>0</v>
      </c>
      <c r="Z89" s="49"/>
      <c r="AA89" s="178">
        <f t="shared" si="18"/>
        <v>0</v>
      </c>
      <c r="AB89" s="225"/>
      <c r="AC89" s="225"/>
      <c r="AD89" s="225"/>
    </row>
    <row r="90" spans="1:30" s="38" customFormat="1" ht="76.5" customHeight="1" hidden="1">
      <c r="A90" s="32" t="s">
        <v>254</v>
      </c>
      <c r="B90" s="32" t="s">
        <v>247</v>
      </c>
      <c r="C90" s="214" t="s">
        <v>342</v>
      </c>
      <c r="D90" s="245">
        <f aca="true" t="shared" si="19" ref="D90:D104">SUM(E90:F90)</f>
        <v>0</v>
      </c>
      <c r="E90" s="14"/>
      <c r="F90" s="14"/>
      <c r="G90" s="14"/>
      <c r="H90" s="14"/>
      <c r="I90" s="14"/>
      <c r="J90" s="14"/>
      <c r="K90" s="14"/>
      <c r="L90" s="14"/>
      <c r="M90" s="47"/>
      <c r="N90" s="14"/>
      <c r="O90" s="14"/>
      <c r="P90" s="14"/>
      <c r="Q90" s="14"/>
      <c r="R90" s="14"/>
      <c r="S90" s="14"/>
      <c r="T90" s="14"/>
      <c r="U90" s="14"/>
      <c r="V90" s="14"/>
      <c r="W90" s="14"/>
      <c r="X90" s="14"/>
      <c r="Y90" s="55">
        <f t="shared" si="17"/>
        <v>0</v>
      </c>
      <c r="Z90" s="49"/>
      <c r="AA90" s="178">
        <f t="shared" si="18"/>
        <v>0</v>
      </c>
      <c r="AB90" s="157"/>
      <c r="AC90" s="225"/>
      <c r="AD90" s="225"/>
    </row>
    <row r="91" spans="1:30" s="38" customFormat="1" ht="76.5" customHeight="1">
      <c r="A91" s="32" t="s">
        <v>183</v>
      </c>
      <c r="B91" s="32" t="s">
        <v>68</v>
      </c>
      <c r="C91" s="214" t="s">
        <v>36</v>
      </c>
      <c r="D91" s="245">
        <f t="shared" si="19"/>
        <v>0</v>
      </c>
      <c r="E91" s="14"/>
      <c r="F91" s="14"/>
      <c r="G91" s="14"/>
      <c r="H91" s="14"/>
      <c r="I91" s="14"/>
      <c r="J91" s="14"/>
      <c r="K91" s="14"/>
      <c r="L91" s="14"/>
      <c r="M91" s="47"/>
      <c r="N91" s="14"/>
      <c r="O91" s="14"/>
      <c r="P91" s="14"/>
      <c r="Q91" s="14"/>
      <c r="R91" s="14"/>
      <c r="S91" s="14"/>
      <c r="T91" s="14"/>
      <c r="U91" s="14"/>
      <c r="V91" s="14"/>
      <c r="W91" s="54">
        <v>40.3</v>
      </c>
      <c r="X91" s="14"/>
      <c r="Y91" s="55">
        <f aca="true" t="shared" si="20" ref="Y91:Y105">SUM(E91:X91)-M91</f>
        <v>40.3</v>
      </c>
      <c r="Z91" s="49"/>
      <c r="AA91" s="178">
        <f aca="true" t="shared" si="21" ref="AA91:AA97">SUM(Y91:Z91)</f>
        <v>40.3</v>
      </c>
      <c r="AB91" s="213"/>
      <c r="AC91" s="225"/>
      <c r="AD91" s="225"/>
    </row>
    <row r="92" spans="1:30" s="26" customFormat="1" ht="56.25" customHeight="1" hidden="1">
      <c r="A92" s="32" t="s">
        <v>403</v>
      </c>
      <c r="B92" s="32" t="s">
        <v>332</v>
      </c>
      <c r="C92" s="259" t="s">
        <v>344</v>
      </c>
      <c r="D92" s="245">
        <f t="shared" si="19"/>
        <v>0</v>
      </c>
      <c r="E92" s="14"/>
      <c r="F92" s="14"/>
      <c r="G92" s="14"/>
      <c r="H92" s="14"/>
      <c r="I92" s="14"/>
      <c r="J92" s="14"/>
      <c r="K92" s="14"/>
      <c r="L92" s="14"/>
      <c r="M92" s="47"/>
      <c r="N92" s="14"/>
      <c r="O92" s="14"/>
      <c r="P92" s="14"/>
      <c r="Q92" s="14"/>
      <c r="R92" s="14"/>
      <c r="S92" s="14"/>
      <c r="T92" s="14"/>
      <c r="U92" s="14"/>
      <c r="V92" s="14"/>
      <c r="W92" s="54"/>
      <c r="X92" s="54"/>
      <c r="Y92" s="55">
        <f t="shared" si="20"/>
        <v>0</v>
      </c>
      <c r="Z92" s="49"/>
      <c r="AA92" s="178">
        <f t="shared" si="21"/>
        <v>0</v>
      </c>
      <c r="AB92" s="191"/>
      <c r="AC92" s="191"/>
      <c r="AD92" s="191"/>
    </row>
    <row r="93" spans="1:30" s="26" customFormat="1" ht="105.75" customHeight="1">
      <c r="A93" s="32" t="s">
        <v>403</v>
      </c>
      <c r="B93" s="32" t="s">
        <v>332</v>
      </c>
      <c r="C93" s="259" t="s">
        <v>270</v>
      </c>
      <c r="D93" s="245">
        <f>SUM(E93:F93)</f>
        <v>0</v>
      </c>
      <c r="E93" s="14"/>
      <c r="F93" s="14"/>
      <c r="G93" s="14"/>
      <c r="H93" s="14"/>
      <c r="I93" s="14"/>
      <c r="J93" s="14"/>
      <c r="K93" s="14"/>
      <c r="L93" s="14"/>
      <c r="M93" s="47"/>
      <c r="N93" s="14"/>
      <c r="O93" s="14"/>
      <c r="P93" s="14"/>
      <c r="Q93" s="14"/>
      <c r="R93" s="14"/>
      <c r="S93" s="14">
        <v>-4.3</v>
      </c>
      <c r="T93" s="14"/>
      <c r="U93" s="14"/>
      <c r="V93" s="14"/>
      <c r="W93" s="54">
        <v>-1.2</v>
      </c>
      <c r="X93" s="54"/>
      <c r="Y93" s="55">
        <f t="shared" si="20"/>
        <v>-5.5</v>
      </c>
      <c r="Z93" s="49"/>
      <c r="AA93" s="178">
        <f t="shared" si="21"/>
        <v>-5.5</v>
      </c>
      <c r="AB93" s="191"/>
      <c r="AC93" s="191"/>
      <c r="AD93" s="191"/>
    </row>
    <row r="94" spans="1:30" s="26" customFormat="1" ht="68.25" customHeight="1" hidden="1">
      <c r="A94" s="32" t="s">
        <v>253</v>
      </c>
      <c r="B94" s="32" t="s">
        <v>256</v>
      </c>
      <c r="C94" s="259" t="s">
        <v>58</v>
      </c>
      <c r="D94" s="245">
        <f t="shared" si="19"/>
        <v>0</v>
      </c>
      <c r="E94" s="14"/>
      <c r="F94" s="14"/>
      <c r="G94" s="54"/>
      <c r="H94" s="14"/>
      <c r="I94" s="14"/>
      <c r="J94" s="54"/>
      <c r="K94" s="14"/>
      <c r="L94" s="14"/>
      <c r="M94" s="47"/>
      <c r="N94" s="14"/>
      <c r="O94" s="14"/>
      <c r="P94" s="14"/>
      <c r="Q94" s="14"/>
      <c r="R94" s="14"/>
      <c r="S94" s="14"/>
      <c r="T94" s="14"/>
      <c r="U94" s="14"/>
      <c r="V94" s="14"/>
      <c r="W94" s="54"/>
      <c r="X94" s="54"/>
      <c r="Y94" s="55">
        <f t="shared" si="20"/>
        <v>0</v>
      </c>
      <c r="Z94" s="49"/>
      <c r="AA94" s="178">
        <f t="shared" si="21"/>
        <v>0</v>
      </c>
      <c r="AB94" s="191"/>
      <c r="AC94" s="191"/>
      <c r="AD94" s="191"/>
    </row>
    <row r="95" spans="1:30" s="26" customFormat="1" ht="155.25" customHeight="1">
      <c r="A95" s="32" t="s">
        <v>267</v>
      </c>
      <c r="B95" s="32" t="s">
        <v>68</v>
      </c>
      <c r="C95" s="259" t="s">
        <v>268</v>
      </c>
      <c r="D95" s="245">
        <f>SUM(E95:F95)</f>
        <v>0</v>
      </c>
      <c r="E95" s="14"/>
      <c r="F95" s="14"/>
      <c r="G95" s="54"/>
      <c r="H95" s="14"/>
      <c r="I95" s="14"/>
      <c r="J95" s="54"/>
      <c r="K95" s="14"/>
      <c r="L95" s="14"/>
      <c r="M95" s="47"/>
      <c r="N95" s="14"/>
      <c r="O95" s="14"/>
      <c r="P95" s="14"/>
      <c r="Q95" s="14"/>
      <c r="R95" s="14"/>
      <c r="S95" s="14"/>
      <c r="T95" s="14"/>
      <c r="U95" s="14"/>
      <c r="V95" s="14"/>
      <c r="W95" s="54">
        <v>-10</v>
      </c>
      <c r="X95" s="54"/>
      <c r="Y95" s="55">
        <f>SUM(E95:X95)-M95</f>
        <v>-10</v>
      </c>
      <c r="Z95" s="49"/>
      <c r="AA95" s="178">
        <f t="shared" si="21"/>
        <v>-10</v>
      </c>
      <c r="AB95" s="191"/>
      <c r="AC95" s="191"/>
      <c r="AD95" s="191"/>
    </row>
    <row r="96" spans="1:30" s="26" customFormat="1" ht="176.25" customHeight="1" hidden="1">
      <c r="A96" s="32" t="s">
        <v>318</v>
      </c>
      <c r="B96" s="32" t="s">
        <v>317</v>
      </c>
      <c r="C96" s="48" t="s">
        <v>424</v>
      </c>
      <c r="D96" s="245">
        <f t="shared" si="19"/>
        <v>0</v>
      </c>
      <c r="E96" s="14"/>
      <c r="F96" s="14"/>
      <c r="G96" s="14"/>
      <c r="H96" s="14"/>
      <c r="I96" s="14"/>
      <c r="J96" s="14"/>
      <c r="K96" s="14"/>
      <c r="L96" s="14"/>
      <c r="M96" s="47"/>
      <c r="N96" s="14"/>
      <c r="O96" s="14"/>
      <c r="P96" s="14"/>
      <c r="Q96" s="14"/>
      <c r="R96" s="14"/>
      <c r="S96" s="14"/>
      <c r="T96" s="14"/>
      <c r="U96" s="14"/>
      <c r="V96" s="14"/>
      <c r="W96" s="14"/>
      <c r="X96" s="14"/>
      <c r="Y96" s="55">
        <f>SUM(E96:X96)-M96</f>
        <v>0</v>
      </c>
      <c r="Z96" s="49"/>
      <c r="AA96" s="178">
        <f t="shared" si="21"/>
        <v>0</v>
      </c>
      <c r="AB96" s="191"/>
      <c r="AC96" s="191"/>
      <c r="AD96" s="191"/>
    </row>
    <row r="97" spans="1:30" s="26" customFormat="1" ht="68.25" customHeight="1">
      <c r="A97" s="32" t="s">
        <v>15</v>
      </c>
      <c r="B97" s="32" t="s">
        <v>68</v>
      </c>
      <c r="C97" s="48" t="s">
        <v>16</v>
      </c>
      <c r="D97" s="245">
        <f t="shared" si="19"/>
        <v>0</v>
      </c>
      <c r="E97" s="14"/>
      <c r="F97" s="14"/>
      <c r="G97" s="14"/>
      <c r="H97" s="14"/>
      <c r="I97" s="14"/>
      <c r="J97" s="14"/>
      <c r="K97" s="14"/>
      <c r="L97" s="14"/>
      <c r="M97" s="47"/>
      <c r="N97" s="14"/>
      <c r="O97" s="14"/>
      <c r="P97" s="14"/>
      <c r="Q97" s="14"/>
      <c r="R97" s="14"/>
      <c r="S97" s="14"/>
      <c r="T97" s="14"/>
      <c r="U97" s="14"/>
      <c r="V97" s="14"/>
      <c r="W97" s="14">
        <v>-10.943</v>
      </c>
      <c r="X97" s="14"/>
      <c r="Y97" s="55">
        <f>SUM(E97:X97)-M97</f>
        <v>-10.943</v>
      </c>
      <c r="Z97" s="49"/>
      <c r="AA97" s="178">
        <f t="shared" si="21"/>
        <v>-10.943</v>
      </c>
      <c r="AB97" s="191"/>
      <c r="AC97" s="191"/>
      <c r="AD97" s="191"/>
    </row>
    <row r="98" spans="1:30" s="26" customFormat="1" ht="123.75" customHeight="1" hidden="1">
      <c r="A98" s="32" t="s">
        <v>350</v>
      </c>
      <c r="B98" s="32" t="s">
        <v>332</v>
      </c>
      <c r="C98" s="48" t="s">
        <v>179</v>
      </c>
      <c r="D98" s="245">
        <f t="shared" si="19"/>
        <v>0</v>
      </c>
      <c r="E98" s="14"/>
      <c r="F98" s="14"/>
      <c r="G98" s="14"/>
      <c r="H98" s="14"/>
      <c r="I98" s="14"/>
      <c r="J98" s="14"/>
      <c r="K98" s="14"/>
      <c r="L98" s="14"/>
      <c r="M98" s="47"/>
      <c r="N98" s="14"/>
      <c r="O98" s="14"/>
      <c r="P98" s="14"/>
      <c r="Q98" s="14"/>
      <c r="R98" s="14"/>
      <c r="S98" s="14"/>
      <c r="T98" s="14"/>
      <c r="U98" s="14"/>
      <c r="V98" s="14"/>
      <c r="W98" s="14"/>
      <c r="X98" s="14"/>
      <c r="Y98" s="55">
        <f t="shared" si="20"/>
        <v>0</v>
      </c>
      <c r="Z98" s="49"/>
      <c r="AA98" s="178">
        <f aca="true" t="shared" si="22" ref="AA98:AA105">SUM(Y98:Z98)</f>
        <v>0</v>
      </c>
      <c r="AB98" s="191"/>
      <c r="AC98" s="191"/>
      <c r="AD98" s="191"/>
    </row>
    <row r="99" spans="1:30" s="26" customFormat="1" ht="167.25" customHeight="1" hidden="1">
      <c r="A99" s="32" t="s">
        <v>339</v>
      </c>
      <c r="B99" s="32" t="s">
        <v>319</v>
      </c>
      <c r="C99" s="319" t="s">
        <v>128</v>
      </c>
      <c r="D99" s="245">
        <f t="shared" si="19"/>
        <v>0</v>
      </c>
      <c r="E99" s="14"/>
      <c r="F99" s="14"/>
      <c r="G99" s="14"/>
      <c r="H99" s="14"/>
      <c r="I99" s="14"/>
      <c r="J99" s="14"/>
      <c r="K99" s="14"/>
      <c r="L99" s="14"/>
      <c r="M99" s="47"/>
      <c r="N99" s="14"/>
      <c r="O99" s="14"/>
      <c r="P99" s="14"/>
      <c r="Q99" s="14"/>
      <c r="R99" s="14"/>
      <c r="S99" s="14"/>
      <c r="T99" s="54"/>
      <c r="U99" s="14"/>
      <c r="V99" s="14"/>
      <c r="W99" s="54"/>
      <c r="X99" s="14"/>
      <c r="Y99" s="55">
        <f t="shared" si="20"/>
        <v>0</v>
      </c>
      <c r="Z99" s="49"/>
      <c r="AA99" s="178">
        <f t="shared" si="22"/>
        <v>0</v>
      </c>
      <c r="AB99" s="191"/>
      <c r="AC99" s="191"/>
      <c r="AD99" s="191"/>
    </row>
    <row r="100" spans="1:30" s="26" customFormat="1" ht="107.25" customHeight="1" hidden="1">
      <c r="A100" s="32" t="s">
        <v>339</v>
      </c>
      <c r="B100" s="32" t="s">
        <v>319</v>
      </c>
      <c r="C100" s="319" t="s">
        <v>371</v>
      </c>
      <c r="D100" s="245">
        <f>SUM(E100:F100)</f>
        <v>0</v>
      </c>
      <c r="E100" s="14"/>
      <c r="F100" s="14"/>
      <c r="G100" s="14"/>
      <c r="H100" s="14"/>
      <c r="I100" s="14"/>
      <c r="J100" s="14"/>
      <c r="K100" s="14"/>
      <c r="L100" s="14"/>
      <c r="M100" s="47"/>
      <c r="N100" s="14"/>
      <c r="O100" s="14"/>
      <c r="P100" s="14"/>
      <c r="Q100" s="14"/>
      <c r="R100" s="14"/>
      <c r="S100" s="14"/>
      <c r="T100" s="54"/>
      <c r="U100" s="14"/>
      <c r="V100" s="14"/>
      <c r="W100" s="54"/>
      <c r="X100" s="14"/>
      <c r="Y100" s="55">
        <f t="shared" si="20"/>
        <v>0</v>
      </c>
      <c r="Z100" s="49"/>
      <c r="AA100" s="178">
        <f t="shared" si="22"/>
        <v>0</v>
      </c>
      <c r="AB100" s="191"/>
      <c r="AC100" s="191"/>
      <c r="AD100" s="191"/>
    </row>
    <row r="101" spans="1:30" s="26" customFormat="1" ht="183.75" customHeight="1" hidden="1">
      <c r="A101" s="32" t="s">
        <v>12</v>
      </c>
      <c r="B101" s="32" t="s">
        <v>248</v>
      </c>
      <c r="C101" s="118" t="s">
        <v>135</v>
      </c>
      <c r="D101" s="245">
        <f>SUM(E101:F101)</f>
        <v>0</v>
      </c>
      <c r="E101" s="14"/>
      <c r="F101" s="14"/>
      <c r="G101" s="14"/>
      <c r="H101" s="14"/>
      <c r="I101" s="14"/>
      <c r="J101" s="14"/>
      <c r="K101" s="14"/>
      <c r="L101" s="14"/>
      <c r="M101" s="47"/>
      <c r="N101" s="14"/>
      <c r="O101" s="14"/>
      <c r="P101" s="14"/>
      <c r="Q101" s="14"/>
      <c r="R101" s="14"/>
      <c r="S101" s="14"/>
      <c r="T101" s="14"/>
      <c r="U101" s="14"/>
      <c r="V101" s="14"/>
      <c r="W101" s="14"/>
      <c r="X101" s="14"/>
      <c r="Y101" s="55">
        <f t="shared" si="20"/>
        <v>0</v>
      </c>
      <c r="Z101" s="49"/>
      <c r="AA101" s="178">
        <f t="shared" si="22"/>
        <v>0</v>
      </c>
      <c r="AB101" s="191"/>
      <c r="AC101" s="191"/>
      <c r="AD101" s="191"/>
    </row>
    <row r="102" spans="1:30" s="26" customFormat="1" ht="183.75" customHeight="1" hidden="1">
      <c r="A102" s="32" t="s">
        <v>12</v>
      </c>
      <c r="B102" s="32" t="s">
        <v>248</v>
      </c>
      <c r="C102" s="118" t="s">
        <v>370</v>
      </c>
      <c r="D102" s="245">
        <f>SUM(E102:F102)</f>
        <v>0</v>
      </c>
      <c r="E102" s="14"/>
      <c r="F102" s="14"/>
      <c r="G102" s="14"/>
      <c r="H102" s="14"/>
      <c r="I102" s="14"/>
      <c r="J102" s="14"/>
      <c r="K102" s="14"/>
      <c r="L102" s="14"/>
      <c r="M102" s="47"/>
      <c r="N102" s="14"/>
      <c r="O102" s="14"/>
      <c r="P102" s="14"/>
      <c r="Q102" s="14"/>
      <c r="R102" s="14"/>
      <c r="S102" s="14"/>
      <c r="T102" s="14"/>
      <c r="U102" s="14"/>
      <c r="V102" s="14"/>
      <c r="W102" s="14"/>
      <c r="X102" s="14"/>
      <c r="Y102" s="55">
        <f t="shared" si="20"/>
        <v>0</v>
      </c>
      <c r="Z102" s="49"/>
      <c r="AA102" s="178">
        <f t="shared" si="22"/>
        <v>0</v>
      </c>
      <c r="AB102" s="191"/>
      <c r="AC102" s="191"/>
      <c r="AD102" s="191"/>
    </row>
    <row r="103" spans="1:31" s="26" customFormat="1" ht="176.25" customHeight="1" hidden="1">
      <c r="A103" s="32" t="s">
        <v>12</v>
      </c>
      <c r="B103" s="32" t="s">
        <v>248</v>
      </c>
      <c r="C103" s="118" t="s">
        <v>175</v>
      </c>
      <c r="D103" s="245">
        <f t="shared" si="19"/>
        <v>0</v>
      </c>
      <c r="E103" s="14"/>
      <c r="F103" s="14"/>
      <c r="G103" s="14"/>
      <c r="H103" s="14"/>
      <c r="I103" s="14"/>
      <c r="J103" s="14"/>
      <c r="K103" s="14"/>
      <c r="L103" s="14"/>
      <c r="M103" s="47">
        <f>SUM(N103:Q103)</f>
        <v>0</v>
      </c>
      <c r="N103" s="14"/>
      <c r="O103" s="14"/>
      <c r="P103" s="14"/>
      <c r="Q103" s="14"/>
      <c r="R103" s="14"/>
      <c r="S103" s="14"/>
      <c r="T103" s="14"/>
      <c r="U103" s="14"/>
      <c r="V103" s="14"/>
      <c r="W103" s="14"/>
      <c r="X103" s="14"/>
      <c r="Y103" s="55">
        <f t="shared" si="20"/>
        <v>0</v>
      </c>
      <c r="Z103" s="49"/>
      <c r="AA103" s="178">
        <f t="shared" si="22"/>
        <v>0</v>
      </c>
      <c r="AB103" s="157"/>
      <c r="AC103" s="191"/>
      <c r="AD103" s="191"/>
      <c r="AE103" s="24"/>
    </row>
    <row r="104" spans="1:31" s="26" customFormat="1" ht="176.25" customHeight="1" hidden="1">
      <c r="A104" s="32" t="s">
        <v>12</v>
      </c>
      <c r="B104" s="32" t="s">
        <v>248</v>
      </c>
      <c r="C104" s="118" t="s">
        <v>398</v>
      </c>
      <c r="D104" s="245">
        <f t="shared" si="19"/>
        <v>0</v>
      </c>
      <c r="E104" s="14"/>
      <c r="F104" s="14"/>
      <c r="G104" s="14"/>
      <c r="H104" s="14"/>
      <c r="I104" s="14"/>
      <c r="J104" s="14"/>
      <c r="K104" s="14"/>
      <c r="L104" s="14"/>
      <c r="M104" s="47">
        <f>SUM(N104:Q104)</f>
        <v>0</v>
      </c>
      <c r="N104" s="14"/>
      <c r="O104" s="14"/>
      <c r="P104" s="14"/>
      <c r="Q104" s="14"/>
      <c r="R104" s="14"/>
      <c r="S104" s="14"/>
      <c r="T104" s="14"/>
      <c r="U104" s="14"/>
      <c r="V104" s="14"/>
      <c r="W104" s="14"/>
      <c r="X104" s="14"/>
      <c r="Y104" s="55">
        <f t="shared" si="20"/>
        <v>0</v>
      </c>
      <c r="Z104" s="49"/>
      <c r="AA104" s="178">
        <f t="shared" si="22"/>
        <v>0</v>
      </c>
      <c r="AB104" s="157"/>
      <c r="AC104" s="191"/>
      <c r="AD104" s="191"/>
      <c r="AE104" s="24"/>
    </row>
    <row r="105" spans="1:30" s="38" customFormat="1" ht="58.5" customHeight="1" hidden="1">
      <c r="A105" s="96" t="s">
        <v>218</v>
      </c>
      <c r="B105" s="370" t="s">
        <v>171</v>
      </c>
      <c r="C105" s="371"/>
      <c r="D105" s="273">
        <f aca="true" t="shared" si="23" ref="D105:L105">SUM(D106:D109)</f>
        <v>0</v>
      </c>
      <c r="E105" s="91">
        <f t="shared" si="23"/>
        <v>0</v>
      </c>
      <c r="F105" s="91">
        <f t="shared" si="23"/>
        <v>0</v>
      </c>
      <c r="G105" s="91">
        <f t="shared" si="23"/>
        <v>0</v>
      </c>
      <c r="H105" s="91">
        <f t="shared" si="23"/>
        <v>0</v>
      </c>
      <c r="I105" s="91">
        <f t="shared" si="23"/>
        <v>0</v>
      </c>
      <c r="J105" s="91">
        <f t="shared" si="23"/>
        <v>0</v>
      </c>
      <c r="K105" s="91">
        <f t="shared" si="23"/>
        <v>0</v>
      </c>
      <c r="L105" s="91">
        <f t="shared" si="23"/>
        <v>0</v>
      </c>
      <c r="M105" s="83">
        <f aca="true" t="shared" si="24" ref="M105:M139">SUM(N105:Q105)</f>
        <v>0</v>
      </c>
      <c r="N105" s="91">
        <f aca="true" t="shared" si="25" ref="N105:X105">SUM(N106:N109)</f>
        <v>0</v>
      </c>
      <c r="O105" s="91">
        <f t="shared" si="25"/>
        <v>0</v>
      </c>
      <c r="P105" s="91">
        <f t="shared" si="25"/>
        <v>0</v>
      </c>
      <c r="Q105" s="91">
        <f t="shared" si="25"/>
        <v>0</v>
      </c>
      <c r="R105" s="91">
        <f t="shared" si="25"/>
        <v>0</v>
      </c>
      <c r="S105" s="91">
        <f t="shared" si="25"/>
        <v>0</v>
      </c>
      <c r="T105" s="91">
        <f t="shared" si="25"/>
        <v>0</v>
      </c>
      <c r="U105" s="91">
        <f t="shared" si="25"/>
        <v>0</v>
      </c>
      <c r="V105" s="91">
        <f t="shared" si="25"/>
        <v>0</v>
      </c>
      <c r="W105" s="91">
        <f t="shared" si="25"/>
        <v>0</v>
      </c>
      <c r="X105" s="91">
        <f t="shared" si="25"/>
        <v>0</v>
      </c>
      <c r="Y105" s="183">
        <f t="shared" si="20"/>
        <v>0</v>
      </c>
      <c r="Z105" s="272"/>
      <c r="AA105" s="181">
        <f t="shared" si="22"/>
        <v>0</v>
      </c>
      <c r="AB105" s="225"/>
      <c r="AC105" s="225"/>
      <c r="AD105" s="225"/>
    </row>
    <row r="106" spans="1:31" s="26" customFormat="1" ht="164.25" customHeight="1" hidden="1">
      <c r="A106" s="32" t="s">
        <v>290</v>
      </c>
      <c r="B106" s="32" t="s">
        <v>293</v>
      </c>
      <c r="C106" s="30" t="s">
        <v>203</v>
      </c>
      <c r="D106" s="245">
        <f t="shared" si="16"/>
        <v>0</v>
      </c>
      <c r="E106" s="14"/>
      <c r="F106" s="14"/>
      <c r="G106" s="54"/>
      <c r="H106" s="14"/>
      <c r="I106" s="54"/>
      <c r="J106" s="54"/>
      <c r="K106" s="14"/>
      <c r="L106" s="14"/>
      <c r="M106" s="47">
        <f t="shared" si="24"/>
        <v>0</v>
      </c>
      <c r="N106" s="14"/>
      <c r="O106" s="14"/>
      <c r="P106" s="14"/>
      <c r="Q106" s="14"/>
      <c r="R106" s="14"/>
      <c r="S106" s="14"/>
      <c r="T106" s="14"/>
      <c r="U106" s="14"/>
      <c r="V106" s="14"/>
      <c r="W106" s="14"/>
      <c r="X106" s="14"/>
      <c r="Y106" s="55">
        <f aca="true" t="shared" si="26" ref="Y106:Y120">SUM(E106:X106)-M106</f>
        <v>0</v>
      </c>
      <c r="Z106" s="56"/>
      <c r="AA106" s="178">
        <f aca="true" t="shared" si="27" ref="AA106:AA112">SUM(Y106:Z106)</f>
        <v>0</v>
      </c>
      <c r="AB106" s="196"/>
      <c r="AC106" s="196"/>
      <c r="AD106" s="196"/>
      <c r="AE106" s="31"/>
    </row>
    <row r="107" spans="1:31" s="26" customFormat="1" ht="63" customHeight="1" hidden="1">
      <c r="A107" s="32" t="s">
        <v>375</v>
      </c>
      <c r="B107" s="32" t="s">
        <v>293</v>
      </c>
      <c r="C107" s="30" t="s">
        <v>111</v>
      </c>
      <c r="D107" s="245">
        <f t="shared" si="16"/>
        <v>0</v>
      </c>
      <c r="E107" s="14"/>
      <c r="F107" s="14"/>
      <c r="G107" s="54"/>
      <c r="H107" s="14"/>
      <c r="I107" s="54"/>
      <c r="J107" s="54"/>
      <c r="K107" s="14"/>
      <c r="L107" s="14"/>
      <c r="M107" s="47">
        <f t="shared" si="24"/>
        <v>0</v>
      </c>
      <c r="N107" s="14"/>
      <c r="O107" s="14"/>
      <c r="P107" s="14"/>
      <c r="Q107" s="14"/>
      <c r="R107" s="14"/>
      <c r="S107" s="14"/>
      <c r="T107" s="14"/>
      <c r="U107" s="14"/>
      <c r="V107" s="14"/>
      <c r="W107" s="14"/>
      <c r="X107" s="14"/>
      <c r="Y107" s="55">
        <f t="shared" si="26"/>
        <v>0</v>
      </c>
      <c r="Z107" s="49"/>
      <c r="AA107" s="178">
        <f t="shared" si="27"/>
        <v>0</v>
      </c>
      <c r="AB107" s="196"/>
      <c r="AC107" s="196"/>
      <c r="AD107" s="196"/>
      <c r="AE107" s="31"/>
    </row>
    <row r="108" spans="1:31" s="26" customFormat="1" ht="43.5" customHeight="1" hidden="1">
      <c r="A108" s="32" t="s">
        <v>375</v>
      </c>
      <c r="B108" s="32" t="s">
        <v>293</v>
      </c>
      <c r="C108" s="30" t="s">
        <v>404</v>
      </c>
      <c r="D108" s="266">
        <f t="shared" si="16"/>
        <v>0</v>
      </c>
      <c r="E108" s="265"/>
      <c r="F108" s="265"/>
      <c r="G108" s="54"/>
      <c r="H108" s="14"/>
      <c r="I108" s="54"/>
      <c r="J108" s="54"/>
      <c r="K108" s="14"/>
      <c r="L108" s="14"/>
      <c r="M108" s="47">
        <f t="shared" si="24"/>
        <v>0</v>
      </c>
      <c r="N108" s="14"/>
      <c r="O108" s="14"/>
      <c r="P108" s="14"/>
      <c r="Q108" s="14"/>
      <c r="R108" s="14"/>
      <c r="S108" s="14"/>
      <c r="T108" s="14"/>
      <c r="U108" s="14"/>
      <c r="V108" s="14"/>
      <c r="W108" s="14"/>
      <c r="X108" s="14"/>
      <c r="Y108" s="55">
        <f t="shared" si="26"/>
        <v>0</v>
      </c>
      <c r="Z108" s="56"/>
      <c r="AA108" s="178">
        <f t="shared" si="27"/>
        <v>0</v>
      </c>
      <c r="AB108" s="196"/>
      <c r="AC108" s="196"/>
      <c r="AD108" s="196"/>
      <c r="AE108" s="31"/>
    </row>
    <row r="109" spans="1:31" s="26" customFormat="1" ht="158.25" customHeight="1" hidden="1">
      <c r="A109" s="32" t="s">
        <v>12</v>
      </c>
      <c r="B109" s="32" t="s">
        <v>248</v>
      </c>
      <c r="C109" s="48" t="s">
        <v>198</v>
      </c>
      <c r="D109" s="245">
        <f>SUM(E109:F109)</f>
        <v>0</v>
      </c>
      <c r="E109" s="14"/>
      <c r="F109" s="14"/>
      <c r="G109" s="14"/>
      <c r="H109" s="14"/>
      <c r="I109" s="14"/>
      <c r="J109" s="14"/>
      <c r="K109" s="14"/>
      <c r="L109" s="14"/>
      <c r="M109" s="47">
        <f t="shared" si="24"/>
        <v>0</v>
      </c>
      <c r="N109" s="14"/>
      <c r="O109" s="14"/>
      <c r="P109" s="14"/>
      <c r="Q109" s="14"/>
      <c r="R109" s="14"/>
      <c r="S109" s="14"/>
      <c r="T109" s="14"/>
      <c r="U109" s="14"/>
      <c r="V109" s="14"/>
      <c r="W109" s="14"/>
      <c r="X109" s="14"/>
      <c r="Y109" s="55">
        <f t="shared" si="26"/>
        <v>0</v>
      </c>
      <c r="Z109" s="49"/>
      <c r="AA109" s="178">
        <f>SUM(Y109:Z109)</f>
        <v>0</v>
      </c>
      <c r="AB109" s="157"/>
      <c r="AC109" s="191"/>
      <c r="AD109" s="191"/>
      <c r="AE109" s="24"/>
    </row>
    <row r="110" spans="1:30" s="38" customFormat="1" ht="109.5" customHeight="1" hidden="1">
      <c r="A110" s="32" t="s">
        <v>340</v>
      </c>
      <c r="B110" s="32" t="s">
        <v>293</v>
      </c>
      <c r="C110" s="48" t="s">
        <v>381</v>
      </c>
      <c r="D110" s="245">
        <f>SUM(E110:F110)</f>
        <v>0</v>
      </c>
      <c r="E110" s="14"/>
      <c r="F110" s="14"/>
      <c r="G110" s="14"/>
      <c r="H110" s="14"/>
      <c r="I110" s="14"/>
      <c r="J110" s="14"/>
      <c r="K110" s="14"/>
      <c r="L110" s="14"/>
      <c r="M110" s="47">
        <f t="shared" si="24"/>
        <v>0</v>
      </c>
      <c r="N110" s="14"/>
      <c r="O110" s="14"/>
      <c r="P110" s="14"/>
      <c r="Q110" s="14"/>
      <c r="R110" s="14"/>
      <c r="S110" s="14"/>
      <c r="T110" s="14"/>
      <c r="U110" s="14"/>
      <c r="V110" s="14"/>
      <c r="W110" s="14"/>
      <c r="X110" s="14"/>
      <c r="Y110" s="54">
        <f t="shared" si="26"/>
        <v>0</v>
      </c>
      <c r="Z110" s="142"/>
      <c r="AA110" s="274">
        <f t="shared" si="27"/>
        <v>0</v>
      </c>
      <c r="AB110" s="275"/>
      <c r="AC110" s="275"/>
      <c r="AD110" s="275"/>
    </row>
    <row r="111" spans="1:30" s="26" customFormat="1" ht="114" customHeight="1" hidden="1">
      <c r="A111" s="32" t="s">
        <v>349</v>
      </c>
      <c r="B111" s="32" t="s">
        <v>293</v>
      </c>
      <c r="C111" s="48" t="s">
        <v>185</v>
      </c>
      <c r="D111" s="245">
        <f t="shared" si="16"/>
        <v>0</v>
      </c>
      <c r="E111" s="14"/>
      <c r="F111" s="14"/>
      <c r="G111" s="14"/>
      <c r="H111" s="14"/>
      <c r="I111" s="14"/>
      <c r="J111" s="14"/>
      <c r="K111" s="14"/>
      <c r="L111" s="14"/>
      <c r="M111" s="47">
        <f t="shared" si="24"/>
        <v>0</v>
      </c>
      <c r="N111" s="14"/>
      <c r="O111" s="14"/>
      <c r="P111" s="14"/>
      <c r="Q111" s="14"/>
      <c r="R111" s="14"/>
      <c r="S111" s="14"/>
      <c r="T111" s="14"/>
      <c r="U111" s="14"/>
      <c r="V111" s="14"/>
      <c r="W111" s="14"/>
      <c r="X111" s="14"/>
      <c r="Y111" s="55">
        <f t="shared" si="26"/>
        <v>0</v>
      </c>
      <c r="Z111" s="56"/>
      <c r="AA111" s="178">
        <f t="shared" si="27"/>
        <v>0</v>
      </c>
      <c r="AB111" s="196"/>
      <c r="AC111" s="196"/>
      <c r="AD111" s="196"/>
    </row>
    <row r="112" spans="1:30" s="26" customFormat="1" ht="173.25" customHeight="1" hidden="1">
      <c r="A112" s="32" t="s">
        <v>349</v>
      </c>
      <c r="B112" s="32" t="s">
        <v>293</v>
      </c>
      <c r="C112" s="48" t="s">
        <v>184</v>
      </c>
      <c r="D112" s="245">
        <f t="shared" si="16"/>
        <v>0</v>
      </c>
      <c r="E112" s="14"/>
      <c r="F112" s="14"/>
      <c r="G112" s="14"/>
      <c r="H112" s="14"/>
      <c r="I112" s="14"/>
      <c r="J112" s="14"/>
      <c r="K112" s="14"/>
      <c r="L112" s="14"/>
      <c r="M112" s="47">
        <f t="shared" si="24"/>
        <v>0</v>
      </c>
      <c r="N112" s="14"/>
      <c r="O112" s="14"/>
      <c r="P112" s="14"/>
      <c r="Q112" s="14"/>
      <c r="R112" s="14"/>
      <c r="S112" s="14"/>
      <c r="T112" s="14"/>
      <c r="U112" s="14"/>
      <c r="V112" s="14"/>
      <c r="W112" s="14"/>
      <c r="X112" s="14"/>
      <c r="Y112" s="55">
        <f t="shared" si="26"/>
        <v>0</v>
      </c>
      <c r="Z112" s="56"/>
      <c r="AA112" s="178">
        <f t="shared" si="27"/>
        <v>0</v>
      </c>
      <c r="AB112" s="196"/>
      <c r="AC112" s="196"/>
      <c r="AD112" s="196"/>
    </row>
    <row r="113" spans="1:30" s="26" customFormat="1" ht="105" customHeight="1" hidden="1">
      <c r="A113" s="32" t="s">
        <v>349</v>
      </c>
      <c r="B113" s="32" t="s">
        <v>293</v>
      </c>
      <c r="C113" s="48" t="s">
        <v>182</v>
      </c>
      <c r="D113" s="245">
        <f t="shared" si="16"/>
        <v>0</v>
      </c>
      <c r="E113" s="14"/>
      <c r="F113" s="14"/>
      <c r="G113" s="14"/>
      <c r="H113" s="14"/>
      <c r="I113" s="14"/>
      <c r="J113" s="54"/>
      <c r="K113" s="14"/>
      <c r="L113" s="14"/>
      <c r="M113" s="47">
        <f t="shared" si="24"/>
        <v>0</v>
      </c>
      <c r="N113" s="14"/>
      <c r="O113" s="14"/>
      <c r="P113" s="14"/>
      <c r="Q113" s="14"/>
      <c r="R113" s="14"/>
      <c r="S113" s="14"/>
      <c r="T113" s="14"/>
      <c r="U113" s="14"/>
      <c r="V113" s="14"/>
      <c r="W113" s="14"/>
      <c r="X113" s="14"/>
      <c r="Y113" s="55">
        <f t="shared" si="26"/>
        <v>0</v>
      </c>
      <c r="Z113" s="56"/>
      <c r="AA113" s="178">
        <f>SUM(Y113:Z113)</f>
        <v>0</v>
      </c>
      <c r="AB113" s="196"/>
      <c r="AC113" s="196"/>
      <c r="AD113" s="196"/>
    </row>
    <row r="114" spans="1:30" s="26" customFormat="1" ht="102.75" customHeight="1" hidden="1">
      <c r="A114" s="32" t="s">
        <v>341</v>
      </c>
      <c r="B114" s="32" t="s">
        <v>293</v>
      </c>
      <c r="C114" s="48" t="s">
        <v>346</v>
      </c>
      <c r="D114" s="245">
        <f t="shared" si="16"/>
        <v>0</v>
      </c>
      <c r="E114" s="54"/>
      <c r="F114" s="54"/>
      <c r="G114" s="14"/>
      <c r="H114" s="14"/>
      <c r="I114" s="14"/>
      <c r="J114" s="54"/>
      <c r="K114" s="14"/>
      <c r="L114" s="14"/>
      <c r="M114" s="47">
        <f t="shared" si="24"/>
        <v>0</v>
      </c>
      <c r="N114" s="14"/>
      <c r="O114" s="14"/>
      <c r="P114" s="14"/>
      <c r="Q114" s="14"/>
      <c r="R114" s="14"/>
      <c r="S114" s="14"/>
      <c r="T114" s="14"/>
      <c r="U114" s="14"/>
      <c r="V114" s="14"/>
      <c r="W114" s="14"/>
      <c r="X114" s="14"/>
      <c r="Y114" s="55">
        <f t="shared" si="26"/>
        <v>0</v>
      </c>
      <c r="Z114" s="56"/>
      <c r="AA114" s="178">
        <f>SUM(Y114:Z114)</f>
        <v>0</v>
      </c>
      <c r="AB114" s="191"/>
      <c r="AC114" s="191"/>
      <c r="AD114" s="191"/>
    </row>
    <row r="115" spans="1:31" s="26" customFormat="1" ht="123" customHeight="1" hidden="1">
      <c r="A115" s="32" t="s">
        <v>349</v>
      </c>
      <c r="B115" s="32" t="s">
        <v>293</v>
      </c>
      <c r="C115" s="48" t="s">
        <v>199</v>
      </c>
      <c r="D115" s="245">
        <f t="shared" si="16"/>
        <v>0</v>
      </c>
      <c r="E115" s="14"/>
      <c r="F115" s="14"/>
      <c r="G115" s="14"/>
      <c r="H115" s="14"/>
      <c r="I115" s="14"/>
      <c r="J115" s="14"/>
      <c r="K115" s="14"/>
      <c r="L115" s="14"/>
      <c r="M115" s="47">
        <f t="shared" si="24"/>
        <v>0</v>
      </c>
      <c r="N115" s="14"/>
      <c r="O115" s="14"/>
      <c r="P115" s="14"/>
      <c r="Q115" s="14"/>
      <c r="R115" s="14"/>
      <c r="S115" s="14"/>
      <c r="T115" s="14"/>
      <c r="U115" s="14"/>
      <c r="V115" s="14"/>
      <c r="W115" s="14"/>
      <c r="X115" s="14"/>
      <c r="Y115" s="55">
        <f t="shared" si="26"/>
        <v>0</v>
      </c>
      <c r="Z115" s="47"/>
      <c r="AA115" s="178">
        <f>SUM(Y115:Z115)</f>
        <v>0</v>
      </c>
      <c r="AB115" s="191"/>
      <c r="AC115" s="191"/>
      <c r="AD115" s="191"/>
      <c r="AE115" s="31"/>
    </row>
    <row r="116" spans="1:30" s="26" customFormat="1" ht="48" customHeight="1" hidden="1">
      <c r="A116" s="32" t="s">
        <v>249</v>
      </c>
      <c r="B116" s="32" t="s">
        <v>247</v>
      </c>
      <c r="C116" s="48" t="s">
        <v>48</v>
      </c>
      <c r="D116" s="245">
        <f t="shared" si="16"/>
        <v>0</v>
      </c>
      <c r="E116" s="14"/>
      <c r="F116" s="14"/>
      <c r="G116" s="14"/>
      <c r="H116" s="14"/>
      <c r="I116" s="14"/>
      <c r="J116" s="14"/>
      <c r="K116" s="14"/>
      <c r="L116" s="14"/>
      <c r="M116" s="47">
        <f t="shared" si="24"/>
        <v>0</v>
      </c>
      <c r="N116" s="14"/>
      <c r="O116" s="14"/>
      <c r="P116" s="14"/>
      <c r="Q116" s="14"/>
      <c r="R116" s="14"/>
      <c r="S116" s="14"/>
      <c r="T116" s="14"/>
      <c r="U116" s="14"/>
      <c r="V116" s="14"/>
      <c r="W116" s="14"/>
      <c r="X116" s="14"/>
      <c r="Y116" s="55">
        <f t="shared" si="26"/>
        <v>0</v>
      </c>
      <c r="Z116" s="49"/>
      <c r="AA116" s="178">
        <f>SUM(Y116:Z116)</f>
        <v>0</v>
      </c>
      <c r="AB116" s="191"/>
      <c r="AC116" s="191"/>
      <c r="AD116" s="191"/>
    </row>
    <row r="117" spans="1:31" s="94" customFormat="1" ht="65.25" customHeight="1">
      <c r="A117" s="96" t="s">
        <v>209</v>
      </c>
      <c r="B117" s="370" t="s">
        <v>210</v>
      </c>
      <c r="C117" s="371"/>
      <c r="D117" s="91">
        <f>SUM(D118:D128)</f>
        <v>0</v>
      </c>
      <c r="E117" s="91">
        <f aca="true" t="shared" si="28" ref="E117:X117">SUM(E118:E128)</f>
        <v>0</v>
      </c>
      <c r="F117" s="91">
        <f t="shared" si="28"/>
        <v>0</v>
      </c>
      <c r="G117" s="91">
        <f t="shared" si="28"/>
        <v>92</v>
      </c>
      <c r="H117" s="91">
        <f t="shared" si="28"/>
        <v>0</v>
      </c>
      <c r="I117" s="91">
        <f t="shared" si="28"/>
        <v>0</v>
      </c>
      <c r="J117" s="91">
        <f t="shared" si="28"/>
        <v>38</v>
      </c>
      <c r="K117" s="91">
        <f t="shared" si="28"/>
        <v>0</v>
      </c>
      <c r="L117" s="91">
        <f t="shared" si="28"/>
        <v>0</v>
      </c>
      <c r="M117" s="91">
        <f t="shared" si="28"/>
        <v>0</v>
      </c>
      <c r="N117" s="91">
        <f t="shared" si="28"/>
        <v>0</v>
      </c>
      <c r="O117" s="91">
        <f t="shared" si="28"/>
        <v>0</v>
      </c>
      <c r="P117" s="91">
        <f t="shared" si="28"/>
        <v>0</v>
      </c>
      <c r="Q117" s="91">
        <f t="shared" si="28"/>
        <v>0</v>
      </c>
      <c r="R117" s="91">
        <f t="shared" si="28"/>
        <v>0</v>
      </c>
      <c r="S117" s="91">
        <f t="shared" si="28"/>
        <v>0</v>
      </c>
      <c r="T117" s="91">
        <f>SUM(T118:T128)</f>
        <v>-12</v>
      </c>
      <c r="U117" s="91">
        <f t="shared" si="28"/>
        <v>0</v>
      </c>
      <c r="V117" s="91">
        <f t="shared" si="28"/>
        <v>0</v>
      </c>
      <c r="W117" s="91">
        <f t="shared" si="28"/>
        <v>0</v>
      </c>
      <c r="X117" s="91">
        <f t="shared" si="28"/>
        <v>0</v>
      </c>
      <c r="Y117" s="183">
        <f>SUM(E117:X117)-M117</f>
        <v>118</v>
      </c>
      <c r="Z117" s="84"/>
      <c r="AA117" s="181">
        <f>SUM(Y117:Z117)</f>
        <v>118</v>
      </c>
      <c r="AB117" s="189"/>
      <c r="AC117" s="189"/>
      <c r="AD117" s="189"/>
      <c r="AE117" s="100"/>
    </row>
    <row r="118" spans="1:30" s="26" customFormat="1" ht="174.75" customHeight="1" hidden="1">
      <c r="A118" s="46" t="s">
        <v>9</v>
      </c>
      <c r="B118" s="32" t="s">
        <v>315</v>
      </c>
      <c r="C118" s="48" t="s">
        <v>116</v>
      </c>
      <c r="D118" s="261">
        <f t="shared" si="16"/>
        <v>0</v>
      </c>
      <c r="E118" s="14"/>
      <c r="F118" s="14"/>
      <c r="G118" s="14"/>
      <c r="H118" s="14"/>
      <c r="I118" s="14"/>
      <c r="J118" s="14"/>
      <c r="K118" s="14"/>
      <c r="L118" s="14"/>
      <c r="M118" s="47">
        <f t="shared" si="24"/>
        <v>0</v>
      </c>
      <c r="N118" s="14"/>
      <c r="O118" s="14"/>
      <c r="P118" s="14"/>
      <c r="Q118" s="14"/>
      <c r="R118" s="14"/>
      <c r="S118" s="14"/>
      <c r="T118" s="14"/>
      <c r="U118" s="14"/>
      <c r="V118" s="14"/>
      <c r="W118" s="14"/>
      <c r="X118" s="14"/>
      <c r="Y118" s="55">
        <f t="shared" si="26"/>
        <v>0</v>
      </c>
      <c r="Z118" s="49"/>
      <c r="AA118" s="178">
        <f aca="true" t="shared" si="29" ref="AA118:AA128">SUM(Y118:Z118)</f>
        <v>0</v>
      </c>
      <c r="AB118" s="191"/>
      <c r="AC118" s="191"/>
      <c r="AD118" s="191"/>
    </row>
    <row r="119" spans="1:30" s="26" customFormat="1" ht="141.75" customHeight="1" hidden="1">
      <c r="A119" s="32" t="s">
        <v>162</v>
      </c>
      <c r="B119" s="32" t="s">
        <v>315</v>
      </c>
      <c r="C119" s="260" t="s">
        <v>163</v>
      </c>
      <c r="D119" s="261">
        <f t="shared" si="16"/>
        <v>0</v>
      </c>
      <c r="E119" s="14"/>
      <c r="F119" s="14"/>
      <c r="G119" s="14"/>
      <c r="H119" s="14"/>
      <c r="I119" s="14"/>
      <c r="J119" s="14"/>
      <c r="K119" s="14"/>
      <c r="L119" s="14"/>
      <c r="M119" s="47"/>
      <c r="N119" s="14"/>
      <c r="O119" s="14"/>
      <c r="P119" s="14"/>
      <c r="Q119" s="14"/>
      <c r="R119" s="14"/>
      <c r="S119" s="14"/>
      <c r="T119" s="14"/>
      <c r="U119" s="14"/>
      <c r="V119" s="14"/>
      <c r="W119" s="14"/>
      <c r="X119" s="14"/>
      <c r="Y119" s="55">
        <f>SUM(E119:X119)-M119</f>
        <v>0</v>
      </c>
      <c r="Z119" s="49"/>
      <c r="AA119" s="178">
        <f t="shared" si="29"/>
        <v>0</v>
      </c>
      <c r="AB119" s="191"/>
      <c r="AC119" s="191"/>
      <c r="AD119" s="191"/>
    </row>
    <row r="120" spans="1:30" s="26" customFormat="1" ht="123.75" customHeight="1" hidden="1">
      <c r="A120" s="32" t="s">
        <v>162</v>
      </c>
      <c r="B120" s="32" t="s">
        <v>315</v>
      </c>
      <c r="C120" s="260" t="s">
        <v>178</v>
      </c>
      <c r="D120" s="261">
        <f t="shared" si="16"/>
        <v>0</v>
      </c>
      <c r="E120" s="14"/>
      <c r="F120" s="14"/>
      <c r="G120" s="14"/>
      <c r="H120" s="14"/>
      <c r="I120" s="14"/>
      <c r="J120" s="14"/>
      <c r="K120" s="14"/>
      <c r="L120" s="14"/>
      <c r="M120" s="47">
        <f t="shared" si="24"/>
        <v>0</v>
      </c>
      <c r="N120" s="14"/>
      <c r="O120" s="14"/>
      <c r="P120" s="14"/>
      <c r="Q120" s="14"/>
      <c r="R120" s="14"/>
      <c r="S120" s="14"/>
      <c r="T120" s="14"/>
      <c r="U120" s="14"/>
      <c r="V120" s="14"/>
      <c r="W120" s="14"/>
      <c r="X120" s="14"/>
      <c r="Y120" s="55">
        <f t="shared" si="26"/>
        <v>0</v>
      </c>
      <c r="Z120" s="49"/>
      <c r="AA120" s="178">
        <f t="shared" si="29"/>
        <v>0</v>
      </c>
      <c r="AB120" s="191"/>
      <c r="AC120" s="191"/>
      <c r="AD120" s="191"/>
    </row>
    <row r="121" spans="1:30" s="26" customFormat="1" ht="126.75" customHeight="1" hidden="1">
      <c r="A121" s="32" t="s">
        <v>324</v>
      </c>
      <c r="B121" s="32" t="s">
        <v>315</v>
      </c>
      <c r="C121" s="48" t="s">
        <v>389</v>
      </c>
      <c r="D121" s="261">
        <f t="shared" si="16"/>
        <v>0</v>
      </c>
      <c r="E121" s="14"/>
      <c r="F121" s="14"/>
      <c r="G121" s="14"/>
      <c r="H121" s="14"/>
      <c r="I121" s="14"/>
      <c r="J121" s="14"/>
      <c r="K121" s="14"/>
      <c r="L121" s="14"/>
      <c r="M121" s="47">
        <f t="shared" si="24"/>
        <v>0</v>
      </c>
      <c r="N121" s="14"/>
      <c r="O121" s="14"/>
      <c r="P121" s="14"/>
      <c r="Q121" s="14"/>
      <c r="R121" s="14"/>
      <c r="S121" s="14"/>
      <c r="T121" s="14"/>
      <c r="U121" s="14"/>
      <c r="V121" s="14"/>
      <c r="W121" s="14"/>
      <c r="X121" s="14"/>
      <c r="Y121" s="55">
        <f aca="true" t="shared" si="30" ref="Y121:Y150">SUM(E121:X121)-M121</f>
        <v>0</v>
      </c>
      <c r="Z121" s="49"/>
      <c r="AA121" s="178">
        <f t="shared" si="29"/>
        <v>0</v>
      </c>
      <c r="AB121" s="191"/>
      <c r="AC121" s="191"/>
      <c r="AD121" s="191"/>
    </row>
    <row r="122" spans="1:30" s="26" customFormat="1" ht="183.75" customHeight="1" hidden="1">
      <c r="A122" s="32" t="s">
        <v>138</v>
      </c>
      <c r="B122" s="32" t="s">
        <v>323</v>
      </c>
      <c r="C122" s="48" t="s">
        <v>125</v>
      </c>
      <c r="D122" s="261">
        <f t="shared" si="16"/>
        <v>0</v>
      </c>
      <c r="E122" s="14"/>
      <c r="F122" s="14"/>
      <c r="G122" s="14"/>
      <c r="H122" s="14"/>
      <c r="I122" s="14"/>
      <c r="J122" s="14"/>
      <c r="K122" s="14"/>
      <c r="L122" s="14"/>
      <c r="M122" s="47">
        <f t="shared" si="24"/>
        <v>0</v>
      </c>
      <c r="N122" s="14"/>
      <c r="O122" s="14"/>
      <c r="P122" s="14"/>
      <c r="Q122" s="14"/>
      <c r="R122" s="14"/>
      <c r="S122" s="14"/>
      <c r="T122" s="14"/>
      <c r="U122" s="14"/>
      <c r="V122" s="14"/>
      <c r="W122" s="14"/>
      <c r="X122" s="14"/>
      <c r="Y122" s="55">
        <f t="shared" si="30"/>
        <v>0</v>
      </c>
      <c r="Z122" s="49"/>
      <c r="AA122" s="178">
        <f t="shared" si="29"/>
        <v>0</v>
      </c>
      <c r="AB122" s="191"/>
      <c r="AC122" s="191"/>
      <c r="AD122" s="191"/>
    </row>
    <row r="123" spans="1:30" s="26" customFormat="1" ht="101.25" customHeight="1">
      <c r="A123" s="32" t="s">
        <v>138</v>
      </c>
      <c r="B123" s="32" t="s">
        <v>323</v>
      </c>
      <c r="C123" s="48" t="s">
        <v>18</v>
      </c>
      <c r="D123" s="261">
        <f>SUM(E123:F123)</f>
        <v>0</v>
      </c>
      <c r="E123" s="14"/>
      <c r="F123" s="14"/>
      <c r="G123" s="14">
        <v>92</v>
      </c>
      <c r="H123" s="14"/>
      <c r="I123" s="14"/>
      <c r="J123" s="14"/>
      <c r="K123" s="14"/>
      <c r="L123" s="14"/>
      <c r="M123" s="47">
        <f>SUM(N123:Q123)</f>
        <v>0</v>
      </c>
      <c r="N123" s="14"/>
      <c r="O123" s="14"/>
      <c r="P123" s="14"/>
      <c r="Q123" s="14"/>
      <c r="R123" s="14"/>
      <c r="S123" s="14"/>
      <c r="T123" s="14">
        <v>-92</v>
      </c>
      <c r="U123" s="14"/>
      <c r="V123" s="14"/>
      <c r="W123" s="14"/>
      <c r="X123" s="14"/>
      <c r="Y123" s="55">
        <f>SUM(E123:X123)-M123</f>
        <v>0</v>
      </c>
      <c r="Z123" s="49"/>
      <c r="AA123" s="178">
        <f>SUM(Y123:Z123)</f>
        <v>0</v>
      </c>
      <c r="AB123" s="191"/>
      <c r="AC123" s="191"/>
      <c r="AD123" s="191"/>
    </row>
    <row r="124" spans="1:30" s="26" customFormat="1" ht="92.25" customHeight="1" hidden="1">
      <c r="A124" s="32" t="s">
        <v>416</v>
      </c>
      <c r="B124" s="32" t="s">
        <v>323</v>
      </c>
      <c r="C124" s="48" t="s">
        <v>13</v>
      </c>
      <c r="D124" s="261">
        <f t="shared" si="16"/>
        <v>0</v>
      </c>
      <c r="E124" s="14"/>
      <c r="F124" s="14"/>
      <c r="G124" s="14"/>
      <c r="H124" s="14"/>
      <c r="I124" s="14"/>
      <c r="J124" s="14"/>
      <c r="K124" s="14"/>
      <c r="L124" s="14"/>
      <c r="M124" s="47">
        <f t="shared" si="24"/>
        <v>0</v>
      </c>
      <c r="N124" s="14"/>
      <c r="O124" s="14"/>
      <c r="P124" s="14"/>
      <c r="Q124" s="14"/>
      <c r="R124" s="14"/>
      <c r="S124" s="14"/>
      <c r="T124" s="14"/>
      <c r="U124" s="14"/>
      <c r="V124" s="14"/>
      <c r="W124" s="14"/>
      <c r="X124" s="14"/>
      <c r="Y124" s="55">
        <f t="shared" si="30"/>
        <v>0</v>
      </c>
      <c r="Z124" s="49"/>
      <c r="AA124" s="178">
        <f t="shared" si="29"/>
        <v>0</v>
      </c>
      <c r="AB124" s="191"/>
      <c r="AC124" s="191"/>
      <c r="AD124" s="191"/>
    </row>
    <row r="125" spans="1:30" s="26" customFormat="1" ht="117" customHeight="1" hidden="1">
      <c r="A125" s="46" t="s">
        <v>379</v>
      </c>
      <c r="B125" s="46" t="s">
        <v>323</v>
      </c>
      <c r="C125" s="29" t="s">
        <v>126</v>
      </c>
      <c r="D125" s="245">
        <f>SUM(E125:F125)</f>
        <v>0</v>
      </c>
      <c r="E125" s="14"/>
      <c r="F125" s="14"/>
      <c r="G125" s="14"/>
      <c r="H125" s="14"/>
      <c r="I125" s="14"/>
      <c r="J125" s="14"/>
      <c r="K125" s="14"/>
      <c r="L125" s="14"/>
      <c r="M125" s="47">
        <f t="shared" si="24"/>
        <v>0</v>
      </c>
      <c r="N125" s="14"/>
      <c r="O125" s="14"/>
      <c r="P125" s="14"/>
      <c r="Q125" s="14"/>
      <c r="R125" s="14"/>
      <c r="S125" s="14"/>
      <c r="T125" s="14"/>
      <c r="U125" s="14"/>
      <c r="V125" s="14"/>
      <c r="W125" s="14"/>
      <c r="X125" s="14"/>
      <c r="Y125" s="55">
        <f t="shared" si="30"/>
        <v>0</v>
      </c>
      <c r="Z125" s="56"/>
      <c r="AA125" s="178">
        <f t="shared" si="29"/>
        <v>0</v>
      </c>
      <c r="AB125" s="191"/>
      <c r="AC125" s="191"/>
      <c r="AD125" s="191"/>
    </row>
    <row r="126" spans="1:30" s="26" customFormat="1" ht="99.75" customHeight="1" hidden="1">
      <c r="A126" s="46" t="s">
        <v>379</v>
      </c>
      <c r="B126" s="46" t="s">
        <v>323</v>
      </c>
      <c r="C126" s="316" t="s">
        <v>40</v>
      </c>
      <c r="D126" s="312">
        <f t="shared" si="16"/>
        <v>0</v>
      </c>
      <c r="E126" s="14"/>
      <c r="F126" s="14"/>
      <c r="G126" s="14"/>
      <c r="H126" s="14"/>
      <c r="I126" s="14"/>
      <c r="J126" s="14"/>
      <c r="K126" s="14"/>
      <c r="L126" s="14"/>
      <c r="M126" s="47">
        <f>SUM(N126:Q126)</f>
        <v>0</v>
      </c>
      <c r="N126" s="14"/>
      <c r="O126" s="14"/>
      <c r="P126" s="14"/>
      <c r="Q126" s="14"/>
      <c r="R126" s="14"/>
      <c r="S126" s="14"/>
      <c r="T126" s="14"/>
      <c r="U126" s="14"/>
      <c r="V126" s="14"/>
      <c r="W126" s="14"/>
      <c r="X126" s="14"/>
      <c r="Y126" s="55">
        <f t="shared" si="30"/>
        <v>0</v>
      </c>
      <c r="Z126" s="56"/>
      <c r="AA126" s="178">
        <f t="shared" si="29"/>
        <v>0</v>
      </c>
      <c r="AB126" s="191"/>
      <c r="AC126" s="191"/>
      <c r="AD126" s="191" t="s">
        <v>191</v>
      </c>
    </row>
    <row r="127" spans="1:31" s="26" customFormat="1" ht="153.75" customHeight="1">
      <c r="A127" s="32" t="s">
        <v>417</v>
      </c>
      <c r="B127" s="32" t="s">
        <v>258</v>
      </c>
      <c r="C127" s="48" t="s">
        <v>279</v>
      </c>
      <c r="D127" s="245">
        <f>SUM(E127:F127)</f>
        <v>0</v>
      </c>
      <c r="E127" s="14"/>
      <c r="F127" s="14"/>
      <c r="G127" s="14"/>
      <c r="H127" s="14"/>
      <c r="I127" s="14"/>
      <c r="J127" s="54">
        <v>38</v>
      </c>
      <c r="K127" s="14"/>
      <c r="L127" s="14"/>
      <c r="M127" s="47">
        <f>SUM(N127:Q127)</f>
        <v>0</v>
      </c>
      <c r="N127" s="14"/>
      <c r="O127" s="14"/>
      <c r="P127" s="14"/>
      <c r="Q127" s="14"/>
      <c r="R127" s="14"/>
      <c r="S127" s="14"/>
      <c r="T127" s="14">
        <v>80</v>
      </c>
      <c r="U127" s="14"/>
      <c r="V127" s="14"/>
      <c r="W127" s="14"/>
      <c r="X127" s="14"/>
      <c r="Y127" s="55">
        <f>SUM(E127:X127)-M127</f>
        <v>118</v>
      </c>
      <c r="Z127" s="56"/>
      <c r="AA127" s="178">
        <f t="shared" si="29"/>
        <v>118</v>
      </c>
      <c r="AB127" s="191"/>
      <c r="AC127" s="191"/>
      <c r="AD127" s="191"/>
      <c r="AE127" s="43"/>
    </row>
    <row r="128" spans="1:31" s="26" customFormat="1" ht="216" customHeight="1" hidden="1">
      <c r="A128" s="32" t="s">
        <v>417</v>
      </c>
      <c r="B128" s="32" t="s">
        <v>258</v>
      </c>
      <c r="C128" s="48" t="s">
        <v>146</v>
      </c>
      <c r="D128" s="245">
        <f>SUM(E128:F128)</f>
        <v>0</v>
      </c>
      <c r="E128" s="14"/>
      <c r="F128" s="14"/>
      <c r="G128" s="14"/>
      <c r="H128" s="14"/>
      <c r="I128" s="14"/>
      <c r="J128" s="54"/>
      <c r="K128" s="14"/>
      <c r="L128" s="14"/>
      <c r="M128" s="47"/>
      <c r="N128" s="14"/>
      <c r="O128" s="14"/>
      <c r="P128" s="14"/>
      <c r="Q128" s="14"/>
      <c r="R128" s="14"/>
      <c r="S128" s="14"/>
      <c r="T128" s="14"/>
      <c r="U128" s="14"/>
      <c r="V128" s="14"/>
      <c r="W128" s="14"/>
      <c r="X128" s="14"/>
      <c r="Y128" s="55">
        <f>SUM(E128:X128)-M128</f>
        <v>0</v>
      </c>
      <c r="Z128" s="56"/>
      <c r="AA128" s="178">
        <f t="shared" si="29"/>
        <v>0</v>
      </c>
      <c r="AB128" s="191"/>
      <c r="AC128" s="191"/>
      <c r="AD128" s="191"/>
      <c r="AE128" s="43"/>
    </row>
    <row r="129" spans="1:31" s="98" customFormat="1" ht="55.5" customHeight="1">
      <c r="A129" s="96" t="s">
        <v>211</v>
      </c>
      <c r="B129" s="370" t="s">
        <v>215</v>
      </c>
      <c r="C129" s="371"/>
      <c r="D129" s="91">
        <f aca="true" t="shared" si="31" ref="D129:L129">SUM(D131:D136)+D140</f>
        <v>0</v>
      </c>
      <c r="E129" s="91">
        <f t="shared" si="31"/>
        <v>0</v>
      </c>
      <c r="F129" s="91">
        <f t="shared" si="31"/>
        <v>0</v>
      </c>
      <c r="G129" s="91">
        <f t="shared" si="31"/>
        <v>36.812000000000005</v>
      </c>
      <c r="H129" s="91">
        <f t="shared" si="31"/>
        <v>0</v>
      </c>
      <c r="I129" s="91">
        <f t="shared" si="31"/>
        <v>0</v>
      </c>
      <c r="J129" s="91">
        <f t="shared" si="31"/>
        <v>-56.38699999999999</v>
      </c>
      <c r="K129" s="91">
        <f t="shared" si="31"/>
        <v>-3.945</v>
      </c>
      <c r="L129" s="91">
        <f t="shared" si="31"/>
        <v>0</v>
      </c>
      <c r="M129" s="91">
        <f>SUM(M131:M136)+M140</f>
        <v>0.2999999999999998</v>
      </c>
      <c r="N129" s="91">
        <f aca="true" t="shared" si="32" ref="N129:X129">SUM(N131:N136)+N140</f>
        <v>3.8</v>
      </c>
      <c r="O129" s="91">
        <f t="shared" si="32"/>
        <v>0.2</v>
      </c>
      <c r="P129" s="91">
        <f t="shared" si="32"/>
        <v>-3.7</v>
      </c>
      <c r="Q129" s="91">
        <f t="shared" si="32"/>
        <v>0</v>
      </c>
      <c r="R129" s="91">
        <f t="shared" si="32"/>
        <v>0</v>
      </c>
      <c r="S129" s="91">
        <f t="shared" si="32"/>
        <v>-1</v>
      </c>
      <c r="T129" s="91">
        <f t="shared" si="32"/>
        <v>27</v>
      </c>
      <c r="U129" s="91">
        <f t="shared" si="32"/>
        <v>0</v>
      </c>
      <c r="V129" s="91">
        <f t="shared" si="32"/>
        <v>0</v>
      </c>
      <c r="W129" s="91">
        <f t="shared" si="32"/>
        <v>0</v>
      </c>
      <c r="X129" s="91">
        <f t="shared" si="32"/>
        <v>0</v>
      </c>
      <c r="Y129" s="91">
        <f>SUM(Y131:Y136)+Y140</f>
        <v>2.780000000000001</v>
      </c>
      <c r="Z129" s="91">
        <f>SUM(Z131:Z136)+Z140</f>
        <v>0</v>
      </c>
      <c r="AA129" s="91">
        <f>SUM(AA131:AA136)+AA140</f>
        <v>2.780000000000001</v>
      </c>
      <c r="AB129" s="189"/>
      <c r="AC129" s="189"/>
      <c r="AD129" s="189"/>
      <c r="AE129" s="95"/>
    </row>
    <row r="130" spans="1:30" s="90" customFormat="1" ht="30" customHeight="1">
      <c r="A130" s="85"/>
      <c r="B130" s="85" t="s">
        <v>311</v>
      </c>
      <c r="C130" s="86" t="s">
        <v>52</v>
      </c>
      <c r="D130" s="87">
        <f>SUM(D131:D135)</f>
        <v>0</v>
      </c>
      <c r="E130" s="249">
        <f aca="true" t="shared" si="33" ref="E130:Z130">SUM(E131:E136)</f>
        <v>0</v>
      </c>
      <c r="F130" s="249">
        <f t="shared" si="33"/>
        <v>0</v>
      </c>
      <c r="G130" s="249">
        <f t="shared" si="33"/>
        <v>30.212000000000003</v>
      </c>
      <c r="H130" s="249">
        <f t="shared" si="33"/>
        <v>0</v>
      </c>
      <c r="I130" s="249">
        <f t="shared" si="33"/>
        <v>0</v>
      </c>
      <c r="J130" s="249">
        <f t="shared" si="33"/>
        <v>-54.766999999999996</v>
      </c>
      <c r="K130" s="249">
        <f t="shared" si="33"/>
        <v>-3.645</v>
      </c>
      <c r="L130" s="249">
        <f t="shared" si="33"/>
        <v>0</v>
      </c>
      <c r="M130" s="249">
        <f t="shared" si="33"/>
        <v>-5.7</v>
      </c>
      <c r="N130" s="249">
        <f t="shared" si="33"/>
        <v>-1.7</v>
      </c>
      <c r="O130" s="249">
        <f t="shared" si="33"/>
        <v>0.2</v>
      </c>
      <c r="P130" s="249">
        <f t="shared" si="33"/>
        <v>-4.2</v>
      </c>
      <c r="Q130" s="249">
        <f t="shared" si="33"/>
        <v>0</v>
      </c>
      <c r="R130" s="249">
        <f t="shared" si="33"/>
        <v>0</v>
      </c>
      <c r="S130" s="249">
        <f t="shared" si="33"/>
        <v>0</v>
      </c>
      <c r="T130" s="249">
        <f t="shared" si="33"/>
        <v>27</v>
      </c>
      <c r="U130" s="249">
        <f t="shared" si="33"/>
        <v>0</v>
      </c>
      <c r="V130" s="249">
        <f t="shared" si="33"/>
        <v>0</v>
      </c>
      <c r="W130" s="249">
        <f t="shared" si="33"/>
        <v>0</v>
      </c>
      <c r="X130" s="249">
        <f t="shared" si="33"/>
        <v>0</v>
      </c>
      <c r="Y130" s="249">
        <f t="shared" si="33"/>
        <v>-6.899999999999999</v>
      </c>
      <c r="Z130" s="249">
        <f t="shared" si="33"/>
        <v>0</v>
      </c>
      <c r="AA130" s="219">
        <f>SUM(Y130:Z130)</f>
        <v>-6.899999999999999</v>
      </c>
      <c r="AB130" s="195"/>
      <c r="AC130" s="195"/>
      <c r="AD130" s="195"/>
    </row>
    <row r="131" spans="1:30" s="26" customFormat="1" ht="29.25" customHeight="1">
      <c r="A131" s="32" t="s">
        <v>301</v>
      </c>
      <c r="B131" s="32" t="s">
        <v>311</v>
      </c>
      <c r="C131" s="48" t="s">
        <v>388</v>
      </c>
      <c r="D131" s="245">
        <f t="shared" si="16"/>
        <v>-2.5</v>
      </c>
      <c r="E131" s="14">
        <f>-1</f>
        <v>-1</v>
      </c>
      <c r="F131" s="14">
        <v>-1.5</v>
      </c>
      <c r="G131" s="54">
        <v>0.7</v>
      </c>
      <c r="H131" s="54"/>
      <c r="I131" s="54"/>
      <c r="J131" s="54"/>
      <c r="K131" s="54">
        <v>-0.7</v>
      </c>
      <c r="L131" s="14"/>
      <c r="M131" s="47">
        <f>SUM(N131:Q131)</f>
        <v>0</v>
      </c>
      <c r="N131" s="14">
        <v>-0.5</v>
      </c>
      <c r="O131" s="14"/>
      <c r="P131" s="14">
        <v>0.5</v>
      </c>
      <c r="Q131" s="14"/>
      <c r="R131" s="14"/>
      <c r="S131" s="14"/>
      <c r="T131" s="14"/>
      <c r="U131" s="14"/>
      <c r="V131" s="14"/>
      <c r="W131" s="14"/>
      <c r="X131" s="14"/>
      <c r="Y131" s="55">
        <f aca="true" t="shared" si="34" ref="Y131:Y136">SUM(E131:X131)-M131</f>
        <v>-2.5</v>
      </c>
      <c r="Z131" s="49"/>
      <c r="AA131" s="178">
        <f aca="true" t="shared" si="35" ref="AA131:AA136">SUM(Y131:Z131)</f>
        <v>-2.5</v>
      </c>
      <c r="AB131" s="191"/>
      <c r="AC131" s="191"/>
      <c r="AD131" s="191"/>
    </row>
    <row r="132" spans="1:32" s="26" customFormat="1" ht="42.75" customHeight="1">
      <c r="A132" s="32" t="s">
        <v>302</v>
      </c>
      <c r="B132" s="32" t="s">
        <v>312</v>
      </c>
      <c r="C132" s="48" t="s">
        <v>98</v>
      </c>
      <c r="D132" s="245">
        <f t="shared" si="16"/>
        <v>2.5</v>
      </c>
      <c r="E132" s="14">
        <v>1</v>
      </c>
      <c r="F132" s="53">
        <v>1.5</v>
      </c>
      <c r="G132" s="54">
        <v>0.8</v>
      </c>
      <c r="H132" s="54"/>
      <c r="I132" s="54"/>
      <c r="J132" s="54">
        <v>-0.8</v>
      </c>
      <c r="K132" s="54"/>
      <c r="L132" s="14"/>
      <c r="M132" s="47">
        <f t="shared" si="24"/>
        <v>-6.4</v>
      </c>
      <c r="N132" s="14"/>
      <c r="O132" s="14"/>
      <c r="P132" s="14">
        <v>-6.4</v>
      </c>
      <c r="Q132" s="14"/>
      <c r="R132" s="14"/>
      <c r="S132" s="14"/>
      <c r="T132" s="14"/>
      <c r="U132" s="14"/>
      <c r="V132" s="14"/>
      <c r="W132" s="14"/>
      <c r="X132" s="14"/>
      <c r="Y132" s="55">
        <f t="shared" si="34"/>
        <v>-3.9000000000000004</v>
      </c>
      <c r="Z132" s="49"/>
      <c r="AA132" s="178">
        <f t="shared" si="35"/>
        <v>-3.9000000000000004</v>
      </c>
      <c r="AB132" s="191"/>
      <c r="AC132" s="191"/>
      <c r="AD132" s="191"/>
      <c r="AF132" s="28"/>
    </row>
    <row r="133" spans="1:32" s="26" customFormat="1" ht="33.75" customHeight="1" hidden="1">
      <c r="A133" s="32" t="s">
        <v>302</v>
      </c>
      <c r="B133" s="32" t="s">
        <v>312</v>
      </c>
      <c r="C133" s="48" t="s">
        <v>26</v>
      </c>
      <c r="D133" s="245">
        <f t="shared" si="16"/>
        <v>0</v>
      </c>
      <c r="E133" s="14"/>
      <c r="F133" s="53"/>
      <c r="G133" s="54"/>
      <c r="H133" s="54"/>
      <c r="I133" s="54"/>
      <c r="J133" s="54"/>
      <c r="K133" s="54"/>
      <c r="L133" s="14"/>
      <c r="M133" s="47">
        <f t="shared" si="24"/>
        <v>0</v>
      </c>
      <c r="N133" s="14"/>
      <c r="O133" s="14"/>
      <c r="P133" s="14"/>
      <c r="Q133" s="14"/>
      <c r="R133" s="14"/>
      <c r="S133" s="14"/>
      <c r="T133" s="14"/>
      <c r="U133" s="14"/>
      <c r="V133" s="14"/>
      <c r="W133" s="14"/>
      <c r="X133" s="14"/>
      <c r="Y133" s="55">
        <f t="shared" si="34"/>
        <v>0</v>
      </c>
      <c r="Z133" s="49"/>
      <c r="AA133" s="178">
        <f t="shared" si="35"/>
        <v>0</v>
      </c>
      <c r="AB133" s="191"/>
      <c r="AC133" s="191"/>
      <c r="AD133" s="191"/>
      <c r="AF133" s="28"/>
    </row>
    <row r="134" spans="1:30" s="26" customFormat="1" ht="40.5" customHeight="1">
      <c r="A134" s="32" t="s">
        <v>303</v>
      </c>
      <c r="B134" s="32" t="s">
        <v>309</v>
      </c>
      <c r="C134" s="48" t="s">
        <v>155</v>
      </c>
      <c r="D134" s="245">
        <f t="shared" si="16"/>
        <v>-34.1</v>
      </c>
      <c r="E134" s="14">
        <v>-25</v>
      </c>
      <c r="F134" s="53">
        <v>-9.1</v>
      </c>
      <c r="G134" s="54">
        <v>4</v>
      </c>
      <c r="H134" s="54"/>
      <c r="I134" s="54"/>
      <c r="J134" s="54">
        <v>-3.2</v>
      </c>
      <c r="K134" s="14">
        <v>-2</v>
      </c>
      <c r="L134" s="14"/>
      <c r="M134" s="47">
        <f t="shared" si="24"/>
        <v>1.2</v>
      </c>
      <c r="N134" s="14">
        <v>-1</v>
      </c>
      <c r="O134" s="14">
        <v>0.2</v>
      </c>
      <c r="P134" s="14">
        <v>2</v>
      </c>
      <c r="Q134" s="14"/>
      <c r="R134" s="14"/>
      <c r="S134" s="14"/>
      <c r="T134" s="14"/>
      <c r="U134" s="14"/>
      <c r="V134" s="14"/>
      <c r="W134" s="14"/>
      <c r="X134" s="14"/>
      <c r="Y134" s="55">
        <f t="shared" si="34"/>
        <v>-34.1</v>
      </c>
      <c r="Z134" s="49"/>
      <c r="AA134" s="178">
        <f t="shared" si="35"/>
        <v>-34.1</v>
      </c>
      <c r="AB134" s="191"/>
      <c r="AC134" s="191"/>
      <c r="AD134" s="191"/>
    </row>
    <row r="135" spans="1:30" s="26" customFormat="1" ht="57.75" customHeight="1">
      <c r="A135" s="32" t="s">
        <v>313</v>
      </c>
      <c r="B135" s="32" t="s">
        <v>314</v>
      </c>
      <c r="C135" s="48" t="s">
        <v>360</v>
      </c>
      <c r="D135" s="245">
        <f t="shared" si="16"/>
        <v>34.1</v>
      </c>
      <c r="E135" s="14">
        <v>25</v>
      </c>
      <c r="F135" s="14">
        <v>9.1</v>
      </c>
      <c r="G135" s="54">
        <v>10.345</v>
      </c>
      <c r="H135" s="54"/>
      <c r="I135" s="54"/>
      <c r="J135" s="54">
        <v>-9.4</v>
      </c>
      <c r="K135" s="14">
        <v>-0.945</v>
      </c>
      <c r="L135" s="14"/>
      <c r="M135" s="47">
        <f t="shared" si="24"/>
        <v>-0.5</v>
      </c>
      <c r="N135" s="14">
        <v>-0.2</v>
      </c>
      <c r="O135" s="14"/>
      <c r="P135" s="14">
        <v>-0.3</v>
      </c>
      <c r="Q135" s="14"/>
      <c r="R135" s="14"/>
      <c r="S135" s="14"/>
      <c r="T135" s="14"/>
      <c r="U135" s="14"/>
      <c r="V135" s="14"/>
      <c r="W135" s="14"/>
      <c r="X135" s="14"/>
      <c r="Y135" s="55">
        <f t="shared" si="34"/>
        <v>33.6</v>
      </c>
      <c r="Z135" s="49"/>
      <c r="AA135" s="178">
        <f t="shared" si="35"/>
        <v>33.6</v>
      </c>
      <c r="AB135" s="191"/>
      <c r="AC135" s="191"/>
      <c r="AD135" s="191"/>
    </row>
    <row r="136" spans="1:30" s="26" customFormat="1" ht="121.5" customHeight="1">
      <c r="A136" s="32" t="s">
        <v>313</v>
      </c>
      <c r="B136" s="32" t="s">
        <v>314</v>
      </c>
      <c r="C136" s="48" t="s">
        <v>241</v>
      </c>
      <c r="D136" s="245">
        <f t="shared" si="16"/>
        <v>0</v>
      </c>
      <c r="E136" s="14"/>
      <c r="F136" s="14"/>
      <c r="G136" s="14">
        <v>14.367</v>
      </c>
      <c r="H136" s="14"/>
      <c r="I136" s="14"/>
      <c r="J136" s="14">
        <v>-41.367</v>
      </c>
      <c r="K136" s="14"/>
      <c r="L136" s="14"/>
      <c r="M136" s="47">
        <f t="shared" si="24"/>
        <v>0</v>
      </c>
      <c r="N136" s="14"/>
      <c r="O136" s="14"/>
      <c r="P136" s="14"/>
      <c r="Q136" s="14"/>
      <c r="R136" s="14"/>
      <c r="S136" s="14"/>
      <c r="T136" s="14">
        <v>27</v>
      </c>
      <c r="U136" s="14"/>
      <c r="V136" s="14"/>
      <c r="W136" s="14"/>
      <c r="X136" s="14"/>
      <c r="Y136" s="55">
        <f t="shared" si="34"/>
        <v>0</v>
      </c>
      <c r="Z136" s="49"/>
      <c r="AA136" s="178">
        <f t="shared" si="35"/>
        <v>0</v>
      </c>
      <c r="AB136" s="191"/>
      <c r="AC136" s="191"/>
      <c r="AD136" s="191" t="s">
        <v>191</v>
      </c>
    </row>
    <row r="137" spans="1:30" s="98" customFormat="1" ht="36.75" customHeight="1" hidden="1">
      <c r="A137" s="96" t="s">
        <v>113</v>
      </c>
      <c r="B137" s="96"/>
      <c r="C137" s="101" t="s">
        <v>114</v>
      </c>
      <c r="D137" s="91">
        <f>SUM(D138:D139)</f>
        <v>0</v>
      </c>
      <c r="E137" s="91">
        <f>SUM(E138:E139)</f>
        <v>0</v>
      </c>
      <c r="F137" s="91">
        <f aca="true" t="shared" si="36" ref="F137:U137">SUM(F138:F139)</f>
        <v>0</v>
      </c>
      <c r="G137" s="91">
        <f t="shared" si="36"/>
        <v>0</v>
      </c>
      <c r="H137" s="91">
        <f t="shared" si="36"/>
        <v>0</v>
      </c>
      <c r="I137" s="91">
        <f t="shared" si="36"/>
        <v>0</v>
      </c>
      <c r="J137" s="91">
        <f t="shared" si="36"/>
        <v>0</v>
      </c>
      <c r="K137" s="91">
        <f t="shared" si="36"/>
        <v>0</v>
      </c>
      <c r="L137" s="91">
        <f t="shared" si="36"/>
        <v>0</v>
      </c>
      <c r="M137" s="91">
        <f t="shared" si="36"/>
        <v>0</v>
      </c>
      <c r="N137" s="91">
        <f t="shared" si="36"/>
        <v>0</v>
      </c>
      <c r="O137" s="91">
        <f t="shared" si="36"/>
        <v>0</v>
      </c>
      <c r="P137" s="91">
        <f t="shared" si="36"/>
        <v>0</v>
      </c>
      <c r="Q137" s="91">
        <f t="shared" si="36"/>
        <v>0</v>
      </c>
      <c r="R137" s="91">
        <f t="shared" si="36"/>
        <v>0</v>
      </c>
      <c r="S137" s="91">
        <f t="shared" si="36"/>
        <v>0</v>
      </c>
      <c r="T137" s="91">
        <f t="shared" si="36"/>
        <v>0</v>
      </c>
      <c r="U137" s="91">
        <f t="shared" si="36"/>
        <v>0</v>
      </c>
      <c r="V137" s="91">
        <f>SUM(V138:V139)</f>
        <v>0</v>
      </c>
      <c r="W137" s="91">
        <f>SUM(W138:W139)</f>
        <v>0</v>
      </c>
      <c r="X137" s="91">
        <f>SUM(X138:X139)</f>
        <v>0</v>
      </c>
      <c r="Y137" s="55">
        <f t="shared" si="30"/>
        <v>0</v>
      </c>
      <c r="Z137" s="84"/>
      <c r="AA137" s="181">
        <f aca="true" t="shared" si="37" ref="AA137:AA155">SUM(Y137:Z137)</f>
        <v>0</v>
      </c>
      <c r="AB137" s="189"/>
      <c r="AC137" s="189"/>
      <c r="AD137" s="189"/>
    </row>
    <row r="138" spans="1:31" s="26" customFormat="1" ht="138" customHeight="1" hidden="1">
      <c r="A138" s="32" t="s">
        <v>322</v>
      </c>
      <c r="B138" s="32" t="s">
        <v>320</v>
      </c>
      <c r="C138" s="48" t="s">
        <v>32</v>
      </c>
      <c r="D138" s="245">
        <f t="shared" si="16"/>
        <v>0</v>
      </c>
      <c r="E138" s="14"/>
      <c r="F138" s="14"/>
      <c r="G138" s="14"/>
      <c r="H138" s="14"/>
      <c r="I138" s="14"/>
      <c r="J138" s="14"/>
      <c r="K138" s="14"/>
      <c r="L138" s="14"/>
      <c r="M138" s="47">
        <f t="shared" si="24"/>
        <v>0</v>
      </c>
      <c r="N138" s="14"/>
      <c r="O138" s="14"/>
      <c r="P138" s="14"/>
      <c r="Q138" s="14"/>
      <c r="R138" s="14"/>
      <c r="S138" s="14"/>
      <c r="T138" s="14"/>
      <c r="U138" s="14"/>
      <c r="V138" s="14"/>
      <c r="W138" s="14"/>
      <c r="X138" s="14"/>
      <c r="Y138" s="55">
        <f t="shared" si="30"/>
        <v>0</v>
      </c>
      <c r="Z138" s="49"/>
      <c r="AA138" s="178">
        <f t="shared" si="37"/>
        <v>0</v>
      </c>
      <c r="AB138" s="257"/>
      <c r="AC138" s="191"/>
      <c r="AD138" s="191"/>
      <c r="AE138" s="24"/>
    </row>
    <row r="139" spans="1:31" s="26" customFormat="1" ht="93" customHeight="1" hidden="1">
      <c r="A139" s="32" t="s">
        <v>192</v>
      </c>
      <c r="B139" s="198"/>
      <c r="C139" s="199" t="s">
        <v>193</v>
      </c>
      <c r="D139" s="48">
        <f t="shared" si="16"/>
        <v>0</v>
      </c>
      <c r="E139" s="14"/>
      <c r="F139" s="14"/>
      <c r="G139" s="14"/>
      <c r="H139" s="14"/>
      <c r="I139" s="14"/>
      <c r="J139" s="14"/>
      <c r="K139" s="14"/>
      <c r="L139" s="14"/>
      <c r="M139" s="14">
        <f t="shared" si="24"/>
        <v>0</v>
      </c>
      <c r="N139" s="14"/>
      <c r="O139" s="14"/>
      <c r="P139" s="14"/>
      <c r="Q139" s="14"/>
      <c r="R139" s="14"/>
      <c r="S139" s="14"/>
      <c r="T139" s="14"/>
      <c r="U139" s="14"/>
      <c r="V139" s="14"/>
      <c r="W139" s="14"/>
      <c r="X139" s="14"/>
      <c r="Y139" s="55">
        <f t="shared" si="30"/>
        <v>0</v>
      </c>
      <c r="Z139" s="49"/>
      <c r="AA139" s="178">
        <f t="shared" si="37"/>
        <v>0</v>
      </c>
      <c r="AB139" s="191"/>
      <c r="AC139" s="191"/>
      <c r="AD139" s="191" t="s">
        <v>191</v>
      </c>
      <c r="AE139" s="24"/>
    </row>
    <row r="140" spans="1:31" s="367" customFormat="1" ht="33.75" customHeight="1">
      <c r="A140" s="358" t="s">
        <v>316</v>
      </c>
      <c r="B140" s="358" t="s">
        <v>264</v>
      </c>
      <c r="C140" s="359" t="s">
        <v>354</v>
      </c>
      <c r="D140" s="360">
        <f aca="true" t="shared" si="38" ref="D140:Q140">SUM(D141:D146)</f>
        <v>0</v>
      </c>
      <c r="E140" s="360">
        <f t="shared" si="38"/>
        <v>0</v>
      </c>
      <c r="F140" s="360">
        <f t="shared" si="38"/>
        <v>0</v>
      </c>
      <c r="G140" s="361">
        <f t="shared" si="38"/>
        <v>6.6</v>
      </c>
      <c r="H140" s="361">
        <f t="shared" si="38"/>
        <v>0</v>
      </c>
      <c r="I140" s="361">
        <f t="shared" si="38"/>
        <v>0</v>
      </c>
      <c r="J140" s="361">
        <f t="shared" si="38"/>
        <v>-1.62</v>
      </c>
      <c r="K140" s="361">
        <f t="shared" si="38"/>
        <v>-0.3</v>
      </c>
      <c r="L140" s="360">
        <f t="shared" si="38"/>
        <v>0</v>
      </c>
      <c r="M140" s="360">
        <f t="shared" si="38"/>
        <v>6</v>
      </c>
      <c r="N140" s="360">
        <f t="shared" si="38"/>
        <v>5.5</v>
      </c>
      <c r="O140" s="360">
        <f t="shared" si="38"/>
        <v>0</v>
      </c>
      <c r="P140" s="360">
        <f t="shared" si="38"/>
        <v>0.5</v>
      </c>
      <c r="Q140" s="360">
        <f t="shared" si="38"/>
        <v>0</v>
      </c>
      <c r="R140" s="360"/>
      <c r="S140" s="360">
        <f aca="true" t="shared" si="39" ref="S140:X140">SUM(S141:S146)</f>
        <v>-1</v>
      </c>
      <c r="T140" s="360">
        <f t="shared" si="39"/>
        <v>0</v>
      </c>
      <c r="U140" s="360">
        <f t="shared" si="39"/>
        <v>0</v>
      </c>
      <c r="V140" s="360">
        <f t="shared" si="39"/>
        <v>0</v>
      </c>
      <c r="W140" s="360">
        <f t="shared" si="39"/>
        <v>0</v>
      </c>
      <c r="X140" s="360">
        <f t="shared" si="39"/>
        <v>0</v>
      </c>
      <c r="Y140" s="362">
        <f>SUM(E140:X140)-M140</f>
        <v>9.68</v>
      </c>
      <c r="Z140" s="363"/>
      <c r="AA140" s="364">
        <f>SUM(Y140:Z140)</f>
        <v>9.68</v>
      </c>
      <c r="AB140" s="365"/>
      <c r="AC140" s="365"/>
      <c r="AD140" s="365"/>
      <c r="AE140" s="366"/>
    </row>
    <row r="141" spans="1:31" s="27" customFormat="1" ht="155.25" customHeight="1" hidden="1">
      <c r="A141" s="50" t="s">
        <v>100</v>
      </c>
      <c r="B141" s="50" t="s">
        <v>264</v>
      </c>
      <c r="C141" s="51" t="s">
        <v>99</v>
      </c>
      <c r="D141" s="245">
        <f aca="true" t="shared" si="40" ref="D141:D163">SUM(E141:F141)</f>
        <v>0</v>
      </c>
      <c r="E141" s="14"/>
      <c r="F141" s="14"/>
      <c r="G141" s="14"/>
      <c r="H141" s="14"/>
      <c r="I141" s="14"/>
      <c r="J141" s="14"/>
      <c r="K141" s="14"/>
      <c r="L141" s="14"/>
      <c r="M141" s="47">
        <f aca="true" t="shared" si="41" ref="M141:M163">SUM(N141:Q141)</f>
        <v>0</v>
      </c>
      <c r="N141" s="14"/>
      <c r="O141" s="14"/>
      <c r="P141" s="14"/>
      <c r="Q141" s="14"/>
      <c r="R141" s="14"/>
      <c r="S141" s="14"/>
      <c r="T141" s="14"/>
      <c r="U141" s="14"/>
      <c r="V141" s="14"/>
      <c r="W141" s="14"/>
      <c r="X141" s="14"/>
      <c r="Y141" s="55">
        <f t="shared" si="30"/>
        <v>0</v>
      </c>
      <c r="Z141" s="47">
        <f>SUM(Z143:Z146)</f>
        <v>0</v>
      </c>
      <c r="AA141" s="178">
        <f t="shared" si="37"/>
        <v>0</v>
      </c>
      <c r="AB141" s="191"/>
      <c r="AC141" s="191"/>
      <c r="AD141" s="191"/>
      <c r="AE141" s="34"/>
    </row>
    <row r="142" spans="1:31" s="25" customFormat="1" ht="159" customHeight="1" hidden="1">
      <c r="A142" s="32" t="s">
        <v>71</v>
      </c>
      <c r="B142" s="32" t="s">
        <v>264</v>
      </c>
      <c r="C142" s="48" t="s">
        <v>102</v>
      </c>
      <c r="D142" s="245">
        <f t="shared" si="40"/>
        <v>0</v>
      </c>
      <c r="E142" s="14"/>
      <c r="F142" s="14"/>
      <c r="G142" s="14"/>
      <c r="H142" s="14"/>
      <c r="I142" s="14"/>
      <c r="J142" s="14"/>
      <c r="K142" s="14"/>
      <c r="L142" s="14"/>
      <c r="M142" s="47">
        <f t="shared" si="41"/>
        <v>0</v>
      </c>
      <c r="N142" s="14"/>
      <c r="O142" s="14"/>
      <c r="P142" s="14"/>
      <c r="Q142" s="14"/>
      <c r="R142" s="14"/>
      <c r="S142" s="14"/>
      <c r="T142" s="14"/>
      <c r="U142" s="14"/>
      <c r="V142" s="14"/>
      <c r="W142" s="14"/>
      <c r="X142" s="14"/>
      <c r="Y142" s="55">
        <f t="shared" si="30"/>
        <v>0</v>
      </c>
      <c r="Z142" s="49"/>
      <c r="AA142" s="178">
        <f t="shared" si="37"/>
        <v>0</v>
      </c>
      <c r="AB142" s="191"/>
      <c r="AC142" s="191"/>
      <c r="AD142" s="191"/>
      <c r="AE142" s="33"/>
    </row>
    <row r="143" spans="1:31" s="26" customFormat="1" ht="73.5" customHeight="1">
      <c r="A143" s="32" t="s">
        <v>261</v>
      </c>
      <c r="B143" s="32" t="s">
        <v>264</v>
      </c>
      <c r="C143" s="48" t="s">
        <v>355</v>
      </c>
      <c r="D143" s="245">
        <f t="shared" si="40"/>
        <v>0</v>
      </c>
      <c r="E143" s="14"/>
      <c r="F143" s="14"/>
      <c r="G143" s="54">
        <f>4.5+2.1</f>
        <v>6.6</v>
      </c>
      <c r="H143" s="54"/>
      <c r="I143" s="54"/>
      <c r="J143" s="54">
        <f>-3.2+1.58</f>
        <v>-1.62</v>
      </c>
      <c r="K143" s="54">
        <v>-0.3</v>
      </c>
      <c r="L143" s="14"/>
      <c r="M143" s="47">
        <f t="shared" si="41"/>
        <v>6</v>
      </c>
      <c r="N143" s="14">
        <v>5.5</v>
      </c>
      <c r="O143" s="14"/>
      <c r="P143" s="14">
        <v>0.5</v>
      </c>
      <c r="Q143" s="14"/>
      <c r="R143" s="14"/>
      <c r="S143" s="14">
        <v>-1</v>
      </c>
      <c r="T143" s="14"/>
      <c r="U143" s="14"/>
      <c r="V143" s="14"/>
      <c r="W143" s="14"/>
      <c r="X143" s="14"/>
      <c r="Y143" s="55">
        <f t="shared" si="30"/>
        <v>9.68</v>
      </c>
      <c r="Z143" s="49"/>
      <c r="AA143" s="178">
        <f t="shared" si="37"/>
        <v>9.68</v>
      </c>
      <c r="AB143" s="191"/>
      <c r="AC143" s="191"/>
      <c r="AD143" s="191"/>
      <c r="AE143" s="28"/>
    </row>
    <row r="144" spans="1:31" s="26" customFormat="1" ht="121.5" customHeight="1">
      <c r="A144" s="32" t="s">
        <v>100</v>
      </c>
      <c r="B144" s="32" t="s">
        <v>264</v>
      </c>
      <c r="C144" s="260" t="s">
        <v>271</v>
      </c>
      <c r="D144" s="245">
        <f t="shared" si="40"/>
        <v>0</v>
      </c>
      <c r="E144" s="14"/>
      <c r="F144" s="14"/>
      <c r="G144" s="54">
        <v>-1.244</v>
      </c>
      <c r="H144" s="54"/>
      <c r="I144" s="54"/>
      <c r="J144" s="54"/>
      <c r="K144" s="54"/>
      <c r="L144" s="14"/>
      <c r="M144" s="47">
        <f t="shared" si="41"/>
        <v>0</v>
      </c>
      <c r="N144" s="14"/>
      <c r="O144" s="14"/>
      <c r="P144" s="14"/>
      <c r="Q144" s="14"/>
      <c r="R144" s="14"/>
      <c r="S144" s="14"/>
      <c r="T144" s="14"/>
      <c r="U144" s="14"/>
      <c r="V144" s="14"/>
      <c r="W144" s="14"/>
      <c r="X144" s="14"/>
      <c r="Y144" s="55">
        <f>SUM(E144:X144)-M144</f>
        <v>-1.244</v>
      </c>
      <c r="Z144" s="49"/>
      <c r="AA144" s="178">
        <f>SUM(Y144:Z144)</f>
        <v>-1.244</v>
      </c>
      <c r="AB144" s="191"/>
      <c r="AC144" s="191"/>
      <c r="AD144" s="191"/>
      <c r="AE144" s="28"/>
    </row>
    <row r="145" spans="1:31" s="26" customFormat="1" ht="145.5" customHeight="1">
      <c r="A145" s="32" t="s">
        <v>71</v>
      </c>
      <c r="B145" s="32" t="s">
        <v>264</v>
      </c>
      <c r="C145" s="260" t="s">
        <v>272</v>
      </c>
      <c r="D145" s="245">
        <f t="shared" si="40"/>
        <v>0</v>
      </c>
      <c r="E145" s="14"/>
      <c r="F145" s="14"/>
      <c r="G145" s="54">
        <v>-2.56</v>
      </c>
      <c r="H145" s="54"/>
      <c r="I145" s="54"/>
      <c r="J145" s="54"/>
      <c r="K145" s="54"/>
      <c r="L145" s="14"/>
      <c r="M145" s="47">
        <f t="shared" si="41"/>
        <v>0</v>
      </c>
      <c r="N145" s="14"/>
      <c r="O145" s="14"/>
      <c r="P145" s="14"/>
      <c r="Q145" s="14"/>
      <c r="R145" s="14"/>
      <c r="S145" s="14"/>
      <c r="T145" s="14"/>
      <c r="U145" s="14"/>
      <c r="V145" s="14"/>
      <c r="W145" s="14"/>
      <c r="X145" s="14"/>
      <c r="Y145" s="55">
        <f>SUM(E145:X145)-M145</f>
        <v>-2.56</v>
      </c>
      <c r="Z145" s="49"/>
      <c r="AA145" s="178">
        <f>SUM(Y145:Z145)</f>
        <v>-2.56</v>
      </c>
      <c r="AB145" s="191"/>
      <c r="AC145" s="191"/>
      <c r="AD145" s="191"/>
      <c r="AE145" s="28"/>
    </row>
    <row r="146" spans="1:31" s="26" customFormat="1" ht="141.75" customHeight="1">
      <c r="A146" s="32" t="s">
        <v>103</v>
      </c>
      <c r="B146" s="32" t="s">
        <v>264</v>
      </c>
      <c r="C146" s="48" t="s">
        <v>101</v>
      </c>
      <c r="D146" s="245">
        <f t="shared" si="40"/>
        <v>0</v>
      </c>
      <c r="E146" s="14"/>
      <c r="F146" s="14"/>
      <c r="G146" s="14">
        <v>3.804</v>
      </c>
      <c r="H146" s="14"/>
      <c r="I146" s="14"/>
      <c r="J146" s="14"/>
      <c r="K146" s="14"/>
      <c r="L146" s="14"/>
      <c r="M146" s="47">
        <f t="shared" si="41"/>
        <v>0</v>
      </c>
      <c r="N146" s="14"/>
      <c r="O146" s="14"/>
      <c r="P146" s="14"/>
      <c r="Q146" s="14"/>
      <c r="R146" s="14"/>
      <c r="S146" s="14"/>
      <c r="T146" s="14"/>
      <c r="U146" s="14"/>
      <c r="V146" s="14"/>
      <c r="W146" s="14"/>
      <c r="X146" s="14"/>
      <c r="Y146" s="55">
        <f t="shared" si="30"/>
        <v>3.804</v>
      </c>
      <c r="Z146" s="49"/>
      <c r="AA146" s="178">
        <f t="shared" si="37"/>
        <v>3.804</v>
      </c>
      <c r="AB146" s="191"/>
      <c r="AC146" s="191"/>
      <c r="AD146" s="191"/>
      <c r="AE146" s="28"/>
    </row>
    <row r="147" spans="1:31" s="98" customFormat="1" ht="66.75" customHeight="1" hidden="1">
      <c r="A147" s="96" t="s">
        <v>122</v>
      </c>
      <c r="B147" s="96"/>
      <c r="C147" s="101" t="s">
        <v>123</v>
      </c>
      <c r="D147" s="91">
        <f>SUM(D148:D150)</f>
        <v>0</v>
      </c>
      <c r="E147" s="91">
        <f>SUM(E148:E150)</f>
        <v>0</v>
      </c>
      <c r="F147" s="91">
        <f aca="true" t="shared" si="42" ref="F147:X147">SUM(F148:F150)</f>
        <v>0</v>
      </c>
      <c r="G147" s="91">
        <f t="shared" si="42"/>
        <v>0</v>
      </c>
      <c r="H147" s="91">
        <f t="shared" si="42"/>
        <v>0</v>
      </c>
      <c r="I147" s="91">
        <f t="shared" si="42"/>
        <v>0</v>
      </c>
      <c r="J147" s="91">
        <f t="shared" si="42"/>
        <v>0</v>
      </c>
      <c r="K147" s="91">
        <f t="shared" si="42"/>
        <v>0</v>
      </c>
      <c r="L147" s="91">
        <f t="shared" si="42"/>
        <v>0</v>
      </c>
      <c r="M147" s="91">
        <f t="shared" si="42"/>
        <v>0</v>
      </c>
      <c r="N147" s="91">
        <f t="shared" si="42"/>
        <v>0</v>
      </c>
      <c r="O147" s="91">
        <f t="shared" si="42"/>
        <v>0</v>
      </c>
      <c r="P147" s="91">
        <f t="shared" si="42"/>
        <v>0</v>
      </c>
      <c r="Q147" s="91">
        <f t="shared" si="42"/>
        <v>0</v>
      </c>
      <c r="R147" s="91">
        <f t="shared" si="42"/>
        <v>0</v>
      </c>
      <c r="S147" s="91">
        <f t="shared" si="42"/>
        <v>0</v>
      </c>
      <c r="T147" s="91">
        <f t="shared" si="42"/>
        <v>0</v>
      </c>
      <c r="U147" s="91">
        <f t="shared" si="42"/>
        <v>0</v>
      </c>
      <c r="V147" s="91">
        <f t="shared" si="42"/>
        <v>0</v>
      </c>
      <c r="W147" s="91">
        <f t="shared" si="42"/>
        <v>0</v>
      </c>
      <c r="X147" s="91">
        <f t="shared" si="42"/>
        <v>0</v>
      </c>
      <c r="Y147" s="55">
        <f t="shared" si="30"/>
        <v>0</v>
      </c>
      <c r="Z147" s="84"/>
      <c r="AA147" s="181">
        <f t="shared" si="37"/>
        <v>0</v>
      </c>
      <c r="AB147" s="189"/>
      <c r="AC147" s="189"/>
      <c r="AD147" s="189"/>
      <c r="AE147" s="102"/>
    </row>
    <row r="148" spans="1:31" s="26" customFormat="1" ht="87.75" customHeight="1" hidden="1">
      <c r="A148" s="32" t="s">
        <v>339</v>
      </c>
      <c r="B148" s="32" t="s">
        <v>319</v>
      </c>
      <c r="C148" s="48" t="s">
        <v>365</v>
      </c>
      <c r="D148" s="48">
        <f t="shared" si="40"/>
        <v>0</v>
      </c>
      <c r="E148" s="14"/>
      <c r="F148" s="14"/>
      <c r="G148" s="14"/>
      <c r="H148" s="14"/>
      <c r="I148" s="14"/>
      <c r="J148" s="14"/>
      <c r="K148" s="14"/>
      <c r="L148" s="14"/>
      <c r="M148" s="14">
        <f t="shared" si="41"/>
        <v>0</v>
      </c>
      <c r="N148" s="14"/>
      <c r="O148" s="14"/>
      <c r="P148" s="14"/>
      <c r="Q148" s="14"/>
      <c r="R148" s="14"/>
      <c r="S148" s="14"/>
      <c r="T148" s="54"/>
      <c r="U148" s="14"/>
      <c r="V148" s="14"/>
      <c r="W148" s="54"/>
      <c r="X148" s="54"/>
      <c r="Y148" s="55">
        <f t="shared" si="30"/>
        <v>0</v>
      </c>
      <c r="Z148" s="49"/>
      <c r="AA148" s="178">
        <f t="shared" si="37"/>
        <v>0</v>
      </c>
      <c r="AB148" s="191"/>
      <c r="AC148" s="191"/>
      <c r="AD148" s="191"/>
      <c r="AE148" s="24"/>
    </row>
    <row r="149" spans="1:31" s="26" customFormat="1" ht="99" customHeight="1" hidden="1">
      <c r="A149" s="32" t="s">
        <v>339</v>
      </c>
      <c r="B149" s="32" t="s">
        <v>319</v>
      </c>
      <c r="C149" s="48" t="s">
        <v>14</v>
      </c>
      <c r="D149" s="245">
        <f t="shared" si="40"/>
        <v>0</v>
      </c>
      <c r="E149" s="14"/>
      <c r="F149" s="14"/>
      <c r="G149" s="14"/>
      <c r="H149" s="14"/>
      <c r="I149" s="14"/>
      <c r="J149" s="14"/>
      <c r="K149" s="14"/>
      <c r="L149" s="14"/>
      <c r="M149" s="47">
        <f t="shared" si="41"/>
        <v>0</v>
      </c>
      <c r="N149" s="14"/>
      <c r="O149" s="14"/>
      <c r="P149" s="14"/>
      <c r="Q149" s="14"/>
      <c r="R149" s="14"/>
      <c r="S149" s="14"/>
      <c r="T149" s="14"/>
      <c r="U149" s="14"/>
      <c r="V149" s="14"/>
      <c r="W149" s="14"/>
      <c r="X149" s="14"/>
      <c r="Y149" s="55">
        <f t="shared" si="30"/>
        <v>0</v>
      </c>
      <c r="Z149" s="49"/>
      <c r="AA149" s="178">
        <f t="shared" si="37"/>
        <v>0</v>
      </c>
      <c r="AB149" s="191"/>
      <c r="AC149" s="191"/>
      <c r="AD149" s="191"/>
      <c r="AE149" s="43"/>
    </row>
    <row r="150" spans="1:31" s="26" customFormat="1" ht="99.75" customHeight="1" hidden="1">
      <c r="A150" s="32" t="s">
        <v>377</v>
      </c>
      <c r="B150" s="32" t="s">
        <v>319</v>
      </c>
      <c r="C150" s="48" t="s">
        <v>378</v>
      </c>
      <c r="D150" s="245">
        <f t="shared" si="40"/>
        <v>0</v>
      </c>
      <c r="E150" s="14"/>
      <c r="F150" s="14"/>
      <c r="G150" s="14"/>
      <c r="H150" s="14"/>
      <c r="I150" s="14"/>
      <c r="J150" s="14"/>
      <c r="K150" s="14"/>
      <c r="L150" s="14"/>
      <c r="M150" s="47">
        <f t="shared" si="41"/>
        <v>0</v>
      </c>
      <c r="N150" s="14"/>
      <c r="O150" s="14"/>
      <c r="P150" s="14"/>
      <c r="Q150" s="14"/>
      <c r="R150" s="14"/>
      <c r="S150" s="14"/>
      <c r="T150" s="14"/>
      <c r="U150" s="14"/>
      <c r="V150" s="14"/>
      <c r="W150" s="54"/>
      <c r="X150" s="54"/>
      <c r="Y150" s="55">
        <f t="shared" si="30"/>
        <v>0</v>
      </c>
      <c r="Z150" s="49"/>
      <c r="AA150" s="178">
        <f t="shared" si="37"/>
        <v>0</v>
      </c>
      <c r="AB150" s="191"/>
      <c r="AC150" s="191"/>
      <c r="AD150" s="191"/>
      <c r="AE150" s="24"/>
    </row>
    <row r="151" spans="1:31" s="98" customFormat="1" ht="93" customHeight="1">
      <c r="A151" s="96" t="s">
        <v>216</v>
      </c>
      <c r="B151" s="370" t="s">
        <v>217</v>
      </c>
      <c r="C151" s="371"/>
      <c r="D151" s="91">
        <f>SUM(D152:D156)</f>
        <v>0</v>
      </c>
      <c r="E151" s="91">
        <f aca="true" t="shared" si="43" ref="E151:X151">SUM(E152:E156)</f>
        <v>0</v>
      </c>
      <c r="F151" s="91">
        <f t="shared" si="43"/>
        <v>0</v>
      </c>
      <c r="G151" s="91">
        <f t="shared" si="43"/>
        <v>-10.1</v>
      </c>
      <c r="H151" s="91">
        <f t="shared" si="43"/>
        <v>0</v>
      </c>
      <c r="I151" s="91">
        <f t="shared" si="43"/>
        <v>0</v>
      </c>
      <c r="J151" s="91">
        <f t="shared" si="43"/>
        <v>-0.051</v>
      </c>
      <c r="K151" s="91">
        <f t="shared" si="43"/>
        <v>0</v>
      </c>
      <c r="L151" s="91">
        <f t="shared" si="43"/>
        <v>0</v>
      </c>
      <c r="M151" s="91">
        <f t="shared" si="43"/>
        <v>0</v>
      </c>
      <c r="N151" s="91">
        <f t="shared" si="43"/>
        <v>0</v>
      </c>
      <c r="O151" s="91">
        <f t="shared" si="43"/>
        <v>0</v>
      </c>
      <c r="P151" s="91">
        <f t="shared" si="43"/>
        <v>0</v>
      </c>
      <c r="Q151" s="91">
        <f t="shared" si="43"/>
        <v>0</v>
      </c>
      <c r="R151" s="91">
        <f t="shared" si="43"/>
        <v>0</v>
      </c>
      <c r="S151" s="91">
        <f t="shared" si="43"/>
        <v>0</v>
      </c>
      <c r="T151" s="91">
        <f t="shared" si="43"/>
        <v>0</v>
      </c>
      <c r="U151" s="91">
        <f t="shared" si="43"/>
        <v>25</v>
      </c>
      <c r="V151" s="91">
        <f t="shared" si="43"/>
        <v>0</v>
      </c>
      <c r="W151" s="91">
        <f t="shared" si="43"/>
        <v>0</v>
      </c>
      <c r="X151" s="91">
        <f t="shared" si="43"/>
        <v>0.051</v>
      </c>
      <c r="Y151" s="183">
        <f aca="true" t="shared" si="44" ref="Y151:Y163">SUM(E151:X151)-M151</f>
        <v>14.9</v>
      </c>
      <c r="Z151" s="84"/>
      <c r="AA151" s="181">
        <f>SUM(Y151:Z151)</f>
        <v>14.9</v>
      </c>
      <c r="AB151" s="189"/>
      <c r="AC151" s="189"/>
      <c r="AD151" s="189"/>
      <c r="AE151" s="102"/>
    </row>
    <row r="152" spans="1:31" s="26" customFormat="1" ht="123.75" customHeight="1" hidden="1">
      <c r="A152" s="32" t="s">
        <v>348</v>
      </c>
      <c r="B152" s="32" t="s">
        <v>255</v>
      </c>
      <c r="C152" s="30" t="s">
        <v>177</v>
      </c>
      <c r="D152" s="245">
        <f t="shared" si="40"/>
        <v>0</v>
      </c>
      <c r="E152" s="14"/>
      <c r="F152" s="14"/>
      <c r="G152" s="14"/>
      <c r="H152" s="14"/>
      <c r="I152" s="14"/>
      <c r="J152" s="14"/>
      <c r="K152" s="14"/>
      <c r="L152" s="14"/>
      <c r="M152" s="47">
        <f t="shared" si="41"/>
        <v>0</v>
      </c>
      <c r="N152" s="14"/>
      <c r="O152" s="14"/>
      <c r="P152" s="14"/>
      <c r="Q152" s="14"/>
      <c r="R152" s="14"/>
      <c r="S152" s="14"/>
      <c r="T152" s="14"/>
      <c r="U152" s="14"/>
      <c r="V152" s="14"/>
      <c r="W152" s="14"/>
      <c r="X152" s="14"/>
      <c r="Y152" s="55">
        <f t="shared" si="44"/>
        <v>0</v>
      </c>
      <c r="Z152" s="49"/>
      <c r="AA152" s="178">
        <f t="shared" si="37"/>
        <v>0</v>
      </c>
      <c r="AB152" s="191"/>
      <c r="AC152" s="191"/>
      <c r="AD152" s="191"/>
      <c r="AE152" s="24"/>
    </row>
    <row r="153" spans="1:31" s="38" customFormat="1" ht="152.25" customHeight="1" hidden="1">
      <c r="A153" s="32" t="s">
        <v>351</v>
      </c>
      <c r="B153" s="32" t="s">
        <v>352</v>
      </c>
      <c r="C153" s="48" t="s">
        <v>374</v>
      </c>
      <c r="D153" s="245">
        <f t="shared" si="40"/>
        <v>0</v>
      </c>
      <c r="E153" s="14"/>
      <c r="F153" s="14"/>
      <c r="G153" s="14"/>
      <c r="H153" s="14"/>
      <c r="I153" s="14"/>
      <c r="J153" s="14"/>
      <c r="K153" s="14"/>
      <c r="L153" s="14"/>
      <c r="M153" s="47"/>
      <c r="N153" s="14"/>
      <c r="O153" s="14"/>
      <c r="P153" s="14"/>
      <c r="Q153" s="14"/>
      <c r="R153" s="14"/>
      <c r="S153" s="14"/>
      <c r="T153" s="14"/>
      <c r="U153" s="14"/>
      <c r="V153" s="14"/>
      <c r="W153" s="14"/>
      <c r="X153" s="14"/>
      <c r="Y153" s="55">
        <f t="shared" si="44"/>
        <v>0</v>
      </c>
      <c r="Z153" s="49"/>
      <c r="AA153" s="178">
        <f t="shared" si="37"/>
        <v>0</v>
      </c>
      <c r="AB153" s="225"/>
      <c r="AC153" s="225"/>
      <c r="AD153" s="225"/>
      <c r="AE153" s="299"/>
    </row>
    <row r="154" spans="1:31" s="38" customFormat="1" ht="98.25" customHeight="1">
      <c r="A154" s="32" t="s">
        <v>349</v>
      </c>
      <c r="B154" s="32" t="s">
        <v>293</v>
      </c>
      <c r="C154" s="48" t="s">
        <v>121</v>
      </c>
      <c r="D154" s="245">
        <f t="shared" si="40"/>
        <v>0</v>
      </c>
      <c r="E154" s="14"/>
      <c r="F154" s="14"/>
      <c r="G154" s="14">
        <v>-11.6</v>
      </c>
      <c r="H154" s="14"/>
      <c r="I154" s="14"/>
      <c r="J154" s="14"/>
      <c r="K154" s="14"/>
      <c r="L154" s="14"/>
      <c r="M154" s="47">
        <f t="shared" si="41"/>
        <v>0</v>
      </c>
      <c r="N154" s="14"/>
      <c r="O154" s="14"/>
      <c r="P154" s="14"/>
      <c r="Q154" s="14"/>
      <c r="R154" s="14"/>
      <c r="S154" s="14"/>
      <c r="T154" s="14"/>
      <c r="U154" s="14"/>
      <c r="V154" s="14"/>
      <c r="W154" s="14"/>
      <c r="X154" s="14"/>
      <c r="Y154" s="55">
        <f t="shared" si="44"/>
        <v>-11.6</v>
      </c>
      <c r="Z154" s="49"/>
      <c r="AA154" s="178">
        <f t="shared" si="37"/>
        <v>-11.6</v>
      </c>
      <c r="AB154" s="225"/>
      <c r="AC154" s="225"/>
      <c r="AD154" s="225"/>
      <c r="AE154" s="299"/>
    </row>
    <row r="155" spans="1:31" s="26" customFormat="1" ht="77.25" customHeight="1">
      <c r="A155" s="32" t="s">
        <v>251</v>
      </c>
      <c r="B155" s="32" t="s">
        <v>255</v>
      </c>
      <c r="C155" s="48" t="s">
        <v>194</v>
      </c>
      <c r="D155" s="325">
        <f t="shared" si="40"/>
        <v>0</v>
      </c>
      <c r="E155" s="14"/>
      <c r="F155" s="14"/>
      <c r="G155" s="14">
        <v>1.5</v>
      </c>
      <c r="H155" s="14"/>
      <c r="I155" s="14"/>
      <c r="J155" s="14">
        <v>-0.051</v>
      </c>
      <c r="K155" s="14"/>
      <c r="L155" s="14"/>
      <c r="M155" s="47">
        <f t="shared" si="41"/>
        <v>0</v>
      </c>
      <c r="N155" s="14"/>
      <c r="O155" s="14"/>
      <c r="P155" s="14"/>
      <c r="Q155" s="14"/>
      <c r="R155" s="14"/>
      <c r="S155" s="14"/>
      <c r="T155" s="14"/>
      <c r="U155" s="14"/>
      <c r="V155" s="14"/>
      <c r="W155" s="14"/>
      <c r="X155" s="14">
        <v>0.051</v>
      </c>
      <c r="Y155" s="55">
        <f t="shared" si="44"/>
        <v>1.5</v>
      </c>
      <c r="Z155" s="49"/>
      <c r="AA155" s="178">
        <f t="shared" si="37"/>
        <v>1.5</v>
      </c>
      <c r="AB155" s="191"/>
      <c r="AC155" s="191"/>
      <c r="AD155" s="191"/>
      <c r="AE155" s="43"/>
    </row>
    <row r="156" spans="1:31" s="26" customFormat="1" ht="183.75" customHeight="1">
      <c r="A156" s="32" t="s">
        <v>12</v>
      </c>
      <c r="B156" s="32" t="s">
        <v>248</v>
      </c>
      <c r="C156" s="48" t="s">
        <v>273</v>
      </c>
      <c r="D156" s="325">
        <f t="shared" si="40"/>
        <v>0</v>
      </c>
      <c r="E156" s="14"/>
      <c r="F156" s="14"/>
      <c r="G156" s="14"/>
      <c r="H156" s="14"/>
      <c r="I156" s="14"/>
      <c r="J156" s="14"/>
      <c r="K156" s="14"/>
      <c r="L156" s="14"/>
      <c r="M156" s="47">
        <f t="shared" si="41"/>
        <v>0</v>
      </c>
      <c r="N156" s="14"/>
      <c r="O156" s="14"/>
      <c r="P156" s="14"/>
      <c r="Q156" s="14"/>
      <c r="R156" s="14"/>
      <c r="S156" s="14"/>
      <c r="T156" s="14"/>
      <c r="U156" s="14">
        <v>25</v>
      </c>
      <c r="V156" s="14"/>
      <c r="W156" s="14"/>
      <c r="X156" s="14"/>
      <c r="Y156" s="55">
        <f t="shared" si="44"/>
        <v>25</v>
      </c>
      <c r="Z156" s="49"/>
      <c r="AA156" s="178">
        <f>SUM(Y156:Z156)</f>
        <v>25</v>
      </c>
      <c r="AB156" s="191"/>
      <c r="AC156" s="191"/>
      <c r="AD156" s="191"/>
      <c r="AE156" s="43"/>
    </row>
    <row r="157" spans="1:31" s="98" customFormat="1" ht="45" customHeight="1" hidden="1">
      <c r="A157" s="96" t="s">
        <v>219</v>
      </c>
      <c r="B157" s="370" t="s">
        <v>220</v>
      </c>
      <c r="C157" s="371"/>
      <c r="D157" s="103">
        <f>SUM(D158:D164)</f>
        <v>0</v>
      </c>
      <c r="E157" s="103">
        <f aca="true" t="shared" si="45" ref="E157:X157">SUM(E158:E164)</f>
        <v>0</v>
      </c>
      <c r="F157" s="103">
        <f t="shared" si="45"/>
        <v>0</v>
      </c>
      <c r="G157" s="247">
        <f t="shared" si="45"/>
        <v>0</v>
      </c>
      <c r="H157" s="103">
        <f t="shared" si="45"/>
        <v>0</v>
      </c>
      <c r="I157" s="103">
        <f t="shared" si="45"/>
        <v>0</v>
      </c>
      <c r="J157" s="103">
        <f t="shared" si="45"/>
        <v>0</v>
      </c>
      <c r="K157" s="103">
        <f t="shared" si="45"/>
        <v>0</v>
      </c>
      <c r="L157" s="103">
        <f t="shared" si="45"/>
        <v>0</v>
      </c>
      <c r="M157" s="103">
        <f t="shared" si="45"/>
        <v>0</v>
      </c>
      <c r="N157" s="103">
        <f t="shared" si="45"/>
        <v>0</v>
      </c>
      <c r="O157" s="103">
        <f>SUM(O158:O164)</f>
        <v>0</v>
      </c>
      <c r="P157" s="103">
        <f t="shared" si="45"/>
        <v>0</v>
      </c>
      <c r="Q157" s="103">
        <f t="shared" si="45"/>
        <v>0</v>
      </c>
      <c r="R157" s="103">
        <f t="shared" si="45"/>
        <v>0</v>
      </c>
      <c r="S157" s="103">
        <f t="shared" si="45"/>
        <v>0</v>
      </c>
      <c r="T157" s="103">
        <f t="shared" si="45"/>
        <v>0</v>
      </c>
      <c r="U157" s="103">
        <f>SUM(U158:U164)</f>
        <v>0</v>
      </c>
      <c r="V157" s="103">
        <f t="shared" si="45"/>
        <v>0</v>
      </c>
      <c r="W157" s="103">
        <f t="shared" si="45"/>
        <v>0</v>
      </c>
      <c r="X157" s="103">
        <f t="shared" si="45"/>
        <v>0</v>
      </c>
      <c r="Y157" s="183">
        <f t="shared" si="44"/>
        <v>0</v>
      </c>
      <c r="Z157" s="84">
        <f>Z158</f>
        <v>0</v>
      </c>
      <c r="AA157" s="181">
        <f aca="true" t="shared" si="46" ref="AA157:AA163">SUM(Y157:Z157)</f>
        <v>0</v>
      </c>
      <c r="AB157" s="189"/>
      <c r="AC157" s="189"/>
      <c r="AD157" s="189"/>
      <c r="AE157" s="95"/>
    </row>
    <row r="158" spans="1:31" s="26" customFormat="1" ht="44.25" customHeight="1" hidden="1">
      <c r="A158" s="32" t="s">
        <v>367</v>
      </c>
      <c r="B158" s="32" t="s">
        <v>250</v>
      </c>
      <c r="C158" s="48" t="s">
        <v>242</v>
      </c>
      <c r="D158" s="245">
        <f t="shared" si="40"/>
        <v>0</v>
      </c>
      <c r="E158" s="14"/>
      <c r="F158" s="14"/>
      <c r="G158" s="14"/>
      <c r="H158" s="14"/>
      <c r="I158" s="14"/>
      <c r="J158" s="14"/>
      <c r="K158" s="14"/>
      <c r="L158" s="14"/>
      <c r="M158" s="47">
        <f t="shared" si="41"/>
        <v>0</v>
      </c>
      <c r="N158" s="14"/>
      <c r="O158" s="14"/>
      <c r="P158" s="14"/>
      <c r="Q158" s="14"/>
      <c r="R158" s="14"/>
      <c r="S158" s="14"/>
      <c r="T158" s="14"/>
      <c r="U158" s="14"/>
      <c r="V158" s="14"/>
      <c r="W158" s="14"/>
      <c r="X158" s="14"/>
      <c r="Y158" s="55">
        <f t="shared" si="44"/>
        <v>0</v>
      </c>
      <c r="Z158" s="49"/>
      <c r="AA158" s="178">
        <f t="shared" si="46"/>
        <v>0</v>
      </c>
      <c r="AB158" s="191"/>
      <c r="AC158" s="191"/>
      <c r="AD158" s="191"/>
      <c r="AE158" s="43"/>
    </row>
    <row r="159" spans="1:31" s="26" customFormat="1" ht="135" customHeight="1" hidden="1">
      <c r="A159" s="32" t="s">
        <v>290</v>
      </c>
      <c r="B159" s="32" t="s">
        <v>293</v>
      </c>
      <c r="C159" s="30" t="s">
        <v>289</v>
      </c>
      <c r="D159" s="245">
        <f>SUM(E159:F159)</f>
        <v>0</v>
      </c>
      <c r="E159" s="14"/>
      <c r="F159" s="14"/>
      <c r="G159" s="54"/>
      <c r="H159" s="14"/>
      <c r="I159" s="54"/>
      <c r="J159" s="14"/>
      <c r="K159" s="14"/>
      <c r="L159" s="14"/>
      <c r="M159" s="47">
        <f>SUM(N159:Q159)</f>
        <v>0</v>
      </c>
      <c r="N159" s="14"/>
      <c r="O159" s="14"/>
      <c r="P159" s="14"/>
      <c r="Q159" s="14"/>
      <c r="R159" s="14"/>
      <c r="S159" s="14"/>
      <c r="T159" s="14"/>
      <c r="U159" s="14"/>
      <c r="V159" s="14"/>
      <c r="W159" s="14"/>
      <c r="X159" s="14"/>
      <c r="Y159" s="55">
        <f t="shared" si="44"/>
        <v>0</v>
      </c>
      <c r="Z159" s="56"/>
      <c r="AA159" s="178">
        <f t="shared" si="46"/>
        <v>0</v>
      </c>
      <c r="AB159" s="196"/>
      <c r="AC159" s="196"/>
      <c r="AD159" s="196"/>
      <c r="AE159" s="31"/>
    </row>
    <row r="160" spans="1:31" s="26" customFormat="1" ht="144" customHeight="1" hidden="1">
      <c r="A160" s="32" t="s">
        <v>349</v>
      </c>
      <c r="B160" s="32" t="s">
        <v>293</v>
      </c>
      <c r="C160" s="30" t="s">
        <v>185</v>
      </c>
      <c r="D160" s="245">
        <f>SUM(E160:F160)</f>
        <v>0</v>
      </c>
      <c r="E160" s="14"/>
      <c r="F160" s="14"/>
      <c r="G160" s="54"/>
      <c r="H160" s="14"/>
      <c r="I160" s="54"/>
      <c r="J160" s="14"/>
      <c r="K160" s="14"/>
      <c r="L160" s="14"/>
      <c r="M160" s="47"/>
      <c r="N160" s="14"/>
      <c r="O160" s="14"/>
      <c r="P160" s="14"/>
      <c r="Q160" s="14"/>
      <c r="R160" s="14"/>
      <c r="S160" s="14"/>
      <c r="T160" s="14"/>
      <c r="U160" s="14"/>
      <c r="V160" s="14"/>
      <c r="W160" s="14"/>
      <c r="X160" s="14"/>
      <c r="Y160" s="55">
        <f t="shared" si="44"/>
        <v>0</v>
      </c>
      <c r="Z160" s="56"/>
      <c r="AA160" s="178">
        <f>SUM(Y160:Z160)</f>
        <v>0</v>
      </c>
      <c r="AB160" s="196"/>
      <c r="AC160" s="196"/>
      <c r="AD160" s="196"/>
      <c r="AE160" s="31"/>
    </row>
    <row r="161" spans="1:31" s="26" customFormat="1" ht="171" customHeight="1" hidden="1">
      <c r="A161" s="32" t="s">
        <v>349</v>
      </c>
      <c r="B161" s="32" t="s">
        <v>293</v>
      </c>
      <c r="C161" s="30" t="s">
        <v>184</v>
      </c>
      <c r="D161" s="245">
        <f>SUM(E161:F161)</f>
        <v>0</v>
      </c>
      <c r="E161" s="14"/>
      <c r="F161" s="14"/>
      <c r="G161" s="54"/>
      <c r="H161" s="14"/>
      <c r="I161" s="54"/>
      <c r="J161" s="14"/>
      <c r="K161" s="14"/>
      <c r="L161" s="14"/>
      <c r="M161" s="47"/>
      <c r="N161" s="14"/>
      <c r="O161" s="14"/>
      <c r="P161" s="14"/>
      <c r="Q161" s="14"/>
      <c r="R161" s="14"/>
      <c r="S161" s="14"/>
      <c r="T161" s="14"/>
      <c r="U161" s="14"/>
      <c r="V161" s="14"/>
      <c r="W161" s="14"/>
      <c r="X161" s="14"/>
      <c r="Y161" s="55">
        <f t="shared" si="44"/>
        <v>0</v>
      </c>
      <c r="Z161" s="56"/>
      <c r="AA161" s="178">
        <f t="shared" si="46"/>
        <v>0</v>
      </c>
      <c r="AB161" s="196"/>
      <c r="AC161" s="196"/>
      <c r="AD161" s="196"/>
      <c r="AE161" s="31"/>
    </row>
    <row r="162" spans="1:31" s="26" customFormat="1" ht="106.5" customHeight="1" hidden="1">
      <c r="A162" s="32" t="s">
        <v>349</v>
      </c>
      <c r="B162" s="32" t="s">
        <v>293</v>
      </c>
      <c r="C162" s="30" t="s">
        <v>37</v>
      </c>
      <c r="D162" s="245">
        <f>SUM(E162:F162)</f>
        <v>0</v>
      </c>
      <c r="E162" s="14"/>
      <c r="F162" s="14"/>
      <c r="G162" s="54"/>
      <c r="H162" s="14"/>
      <c r="I162" s="54"/>
      <c r="J162" s="14"/>
      <c r="K162" s="14"/>
      <c r="L162" s="14"/>
      <c r="M162" s="47"/>
      <c r="N162" s="14"/>
      <c r="O162" s="14"/>
      <c r="P162" s="14"/>
      <c r="Q162" s="14"/>
      <c r="R162" s="14"/>
      <c r="S162" s="14"/>
      <c r="T162" s="14"/>
      <c r="U162" s="14"/>
      <c r="V162" s="14"/>
      <c r="W162" s="14"/>
      <c r="X162" s="14"/>
      <c r="Y162" s="55">
        <f t="shared" si="44"/>
        <v>0</v>
      </c>
      <c r="Z162" s="56"/>
      <c r="AA162" s="178">
        <f t="shared" si="46"/>
        <v>0</v>
      </c>
      <c r="AB162" s="196"/>
      <c r="AC162" s="196"/>
      <c r="AD162" s="196"/>
      <c r="AE162" s="31"/>
    </row>
    <row r="163" spans="1:31" s="25" customFormat="1" ht="174.75" customHeight="1" hidden="1">
      <c r="A163" s="32" t="s">
        <v>164</v>
      </c>
      <c r="B163" s="32" t="s">
        <v>248</v>
      </c>
      <c r="C163" s="48" t="s">
        <v>165</v>
      </c>
      <c r="D163" s="245">
        <f t="shared" si="40"/>
        <v>0</v>
      </c>
      <c r="E163" s="14"/>
      <c r="F163" s="52"/>
      <c r="G163" s="52"/>
      <c r="H163" s="14"/>
      <c r="I163" s="14"/>
      <c r="J163" s="14"/>
      <c r="K163" s="14"/>
      <c r="L163" s="14"/>
      <c r="M163" s="47">
        <f t="shared" si="41"/>
        <v>0</v>
      </c>
      <c r="N163" s="14"/>
      <c r="O163" s="14"/>
      <c r="P163" s="14"/>
      <c r="Q163" s="14"/>
      <c r="R163" s="14"/>
      <c r="S163" s="14"/>
      <c r="T163" s="14"/>
      <c r="U163" s="14"/>
      <c r="V163" s="14"/>
      <c r="W163" s="14"/>
      <c r="X163" s="14"/>
      <c r="Y163" s="55">
        <f t="shared" si="44"/>
        <v>0</v>
      </c>
      <c r="Z163" s="49"/>
      <c r="AA163" s="178">
        <f t="shared" si="46"/>
        <v>0</v>
      </c>
      <c r="AB163" s="191"/>
      <c r="AC163" s="191"/>
      <c r="AD163" s="191"/>
      <c r="AE163" s="24"/>
    </row>
    <row r="164" ht="24" customHeight="1" hidden="1"/>
    <row r="165" spans="1:32" s="25" customFormat="1" ht="50.25" customHeight="1">
      <c r="A165" s="96" t="s">
        <v>218</v>
      </c>
      <c r="B165" s="370" t="s">
        <v>17</v>
      </c>
      <c r="C165" s="371"/>
      <c r="D165" s="91">
        <f>SUM(D166)</f>
        <v>0</v>
      </c>
      <c r="E165" s="91">
        <f>SUM(E166)</f>
        <v>0</v>
      </c>
      <c r="F165" s="91">
        <f aca="true" t="shared" si="47" ref="F165:K165">SUM(F166)</f>
        <v>0</v>
      </c>
      <c r="G165" s="91">
        <f t="shared" si="47"/>
        <v>2</v>
      </c>
      <c r="H165" s="91">
        <f t="shared" si="47"/>
        <v>0</v>
      </c>
      <c r="I165" s="91">
        <f t="shared" si="47"/>
        <v>0</v>
      </c>
      <c r="J165" s="91">
        <f t="shared" si="47"/>
        <v>-2.4</v>
      </c>
      <c r="K165" s="91">
        <f t="shared" si="47"/>
        <v>0.4</v>
      </c>
      <c r="L165" s="91">
        <f aca="true" t="shared" si="48" ref="L165:X165">SUM(L166)</f>
        <v>0</v>
      </c>
      <c r="M165" s="91">
        <f t="shared" si="48"/>
        <v>0</v>
      </c>
      <c r="N165" s="91">
        <f t="shared" si="48"/>
        <v>0</v>
      </c>
      <c r="O165" s="91">
        <f t="shared" si="48"/>
        <v>0</v>
      </c>
      <c r="P165" s="91">
        <f t="shared" si="48"/>
        <v>0</v>
      </c>
      <c r="Q165" s="91">
        <f t="shared" si="48"/>
        <v>0</v>
      </c>
      <c r="R165" s="91">
        <f t="shared" si="48"/>
        <v>0</v>
      </c>
      <c r="S165" s="91">
        <f t="shared" si="48"/>
        <v>0</v>
      </c>
      <c r="T165" s="91">
        <f t="shared" si="48"/>
        <v>0</v>
      </c>
      <c r="U165" s="91">
        <f t="shared" si="48"/>
        <v>0</v>
      </c>
      <c r="V165" s="91">
        <f t="shared" si="48"/>
        <v>0</v>
      </c>
      <c r="W165" s="91">
        <f t="shared" si="48"/>
        <v>0</v>
      </c>
      <c r="X165" s="91">
        <f t="shared" si="48"/>
        <v>0</v>
      </c>
      <c r="Y165" s="183">
        <f>SUM(E165:X165)-M165</f>
        <v>1.1102230246251565E-16</v>
      </c>
      <c r="Z165" s="84"/>
      <c r="AA165" s="181">
        <f>SUM(Y165:Z165)</f>
        <v>1.1102230246251565E-16</v>
      </c>
      <c r="AB165" s="191"/>
      <c r="AC165" s="191"/>
      <c r="AD165" s="191"/>
      <c r="AE165" s="43"/>
      <c r="AF165" s="57"/>
    </row>
    <row r="166" spans="1:32" s="25" customFormat="1" ht="57.75" customHeight="1">
      <c r="A166" s="32" t="s">
        <v>375</v>
      </c>
      <c r="B166" s="32" t="s">
        <v>293</v>
      </c>
      <c r="C166" s="48" t="s">
        <v>404</v>
      </c>
      <c r="D166" s="325">
        <f>SUM(E166:F166)</f>
        <v>0</v>
      </c>
      <c r="E166" s="14"/>
      <c r="F166" s="14"/>
      <c r="G166" s="14">
        <v>2</v>
      </c>
      <c r="H166" s="14"/>
      <c r="I166" s="14"/>
      <c r="J166" s="14">
        <v>-2.4</v>
      </c>
      <c r="K166" s="14">
        <v>0.4</v>
      </c>
      <c r="L166" s="14"/>
      <c r="M166" s="47">
        <f>SUM(N166:Q166)</f>
        <v>0</v>
      </c>
      <c r="N166" s="14"/>
      <c r="O166" s="14"/>
      <c r="P166" s="14"/>
      <c r="Q166" s="14"/>
      <c r="R166" s="14"/>
      <c r="S166" s="14"/>
      <c r="T166" s="14"/>
      <c r="U166" s="14"/>
      <c r="V166" s="14"/>
      <c r="W166" s="14"/>
      <c r="X166" s="14"/>
      <c r="Y166" s="55">
        <f>SUM(E166:X166)-M166</f>
        <v>1.1102230246251565E-16</v>
      </c>
      <c r="Z166" s="49"/>
      <c r="AA166" s="178">
        <f>SUM(Y166:Z166)</f>
        <v>1.1102230246251565E-16</v>
      </c>
      <c r="AB166" s="191"/>
      <c r="AC166" s="191"/>
      <c r="AD166" s="191"/>
      <c r="AE166" s="43"/>
      <c r="AF166" s="57"/>
    </row>
    <row r="167" spans="1:36" s="78" customFormat="1" ht="44.25" customHeight="1">
      <c r="A167" s="351"/>
      <c r="B167" s="351"/>
      <c r="C167" s="352" t="s">
        <v>11</v>
      </c>
      <c r="D167" s="353">
        <f aca="true" t="shared" si="49" ref="D167:X167">D13+D32+D47+D117+D129+D151+D157+D105+D24+D165</f>
        <v>0</v>
      </c>
      <c r="E167" s="353">
        <f t="shared" si="49"/>
        <v>-12.652999999999992</v>
      </c>
      <c r="F167" s="353">
        <f t="shared" si="49"/>
        <v>12.652999999999999</v>
      </c>
      <c r="G167" s="353">
        <f t="shared" si="49"/>
        <v>180.20200000000003</v>
      </c>
      <c r="H167" s="353">
        <f t="shared" si="49"/>
        <v>0</v>
      </c>
      <c r="I167" s="353">
        <f t="shared" si="49"/>
        <v>0</v>
      </c>
      <c r="J167" s="353">
        <f t="shared" si="49"/>
        <v>-3.1479999999999975</v>
      </c>
      <c r="K167" s="353">
        <f t="shared" si="49"/>
        <v>4.770999999999999</v>
      </c>
      <c r="L167" s="353">
        <f t="shared" si="49"/>
        <v>0</v>
      </c>
      <c r="M167" s="353">
        <f t="shared" si="49"/>
        <v>1.1999999999999997</v>
      </c>
      <c r="N167" s="353">
        <f t="shared" si="49"/>
        <v>4.7</v>
      </c>
      <c r="O167" s="353">
        <f t="shared" si="49"/>
        <v>0.7</v>
      </c>
      <c r="P167" s="353">
        <f t="shared" si="49"/>
        <v>-4.2</v>
      </c>
      <c r="Q167" s="353">
        <f t="shared" si="49"/>
        <v>0</v>
      </c>
      <c r="R167" s="353">
        <f t="shared" si="49"/>
        <v>0</v>
      </c>
      <c r="S167" s="353">
        <f t="shared" si="49"/>
        <v>-18.346</v>
      </c>
      <c r="T167" s="353">
        <f t="shared" si="49"/>
        <v>15</v>
      </c>
      <c r="U167" s="353">
        <f t="shared" si="49"/>
        <v>25</v>
      </c>
      <c r="V167" s="353">
        <f t="shared" si="49"/>
        <v>0</v>
      </c>
      <c r="W167" s="353">
        <f t="shared" si="49"/>
        <v>35.57199999999999</v>
      </c>
      <c r="X167" s="353">
        <f t="shared" si="49"/>
        <v>-3.5789999999999997</v>
      </c>
      <c r="Y167" s="354">
        <f>SUM(E167:X167)-M167</f>
        <v>236.67199999999997</v>
      </c>
      <c r="Z167" s="353" t="e">
        <f>Z13+Z32+Z47+Z117+Z129+Z140+Z147+#REF!+Z151+Z157+Z105</f>
        <v>#REF!</v>
      </c>
      <c r="AA167" s="355">
        <f>AA13+AA32+AA47+AA117+AA129+AA151+AA157+AA105+AA24+AA165</f>
        <v>236.6719999999999</v>
      </c>
      <c r="AB167" s="197"/>
      <c r="AC167" s="197"/>
      <c r="AD167" s="201"/>
      <c r="AE167" s="116"/>
      <c r="AF167" s="117"/>
      <c r="AG167" s="117"/>
      <c r="AH167" s="77"/>
      <c r="AI167" s="77"/>
      <c r="AJ167" s="77"/>
    </row>
    <row r="168" spans="1:35" s="26" customFormat="1" ht="27.75" customHeight="1">
      <c r="A168" s="45"/>
      <c r="B168" s="35"/>
      <c r="C168" s="36"/>
      <c r="D168" s="36"/>
      <c r="E168" s="37"/>
      <c r="F168" s="28"/>
      <c r="Y168" s="302"/>
      <c r="Z168" s="38"/>
      <c r="AA168" s="209">
        <v>0.172</v>
      </c>
      <c r="AB168" s="248">
        <v>13.85041</v>
      </c>
      <c r="AC168" s="31">
        <f>AA168-AB168</f>
        <v>-13.67841</v>
      </c>
      <c r="AD168" s="31"/>
      <c r="AE168" s="31"/>
      <c r="AF168" s="57"/>
      <c r="AG168" s="31"/>
      <c r="AH168" s="31"/>
      <c r="AI168" s="59"/>
    </row>
    <row r="169" spans="1:35" s="26" customFormat="1" ht="27.75" customHeight="1">
      <c r="A169" s="45"/>
      <c r="B169" s="35"/>
      <c r="C169" s="36"/>
      <c r="D169" s="36"/>
      <c r="E169" s="37"/>
      <c r="F169" s="28"/>
      <c r="J169" s="114"/>
      <c r="Y169" s="38"/>
      <c r="Z169" s="38"/>
      <c r="AA169" s="241">
        <v>40.3</v>
      </c>
      <c r="AB169" s="248"/>
      <c r="AC169" s="31"/>
      <c r="AD169" s="31"/>
      <c r="AE169" s="31"/>
      <c r="AF169" s="57"/>
      <c r="AG169" s="31"/>
      <c r="AH169" s="31"/>
      <c r="AI169" s="59"/>
    </row>
    <row r="170" spans="3:35" ht="24.75" customHeight="1">
      <c r="C170" s="40"/>
      <c r="D170" s="40"/>
      <c r="E170" s="11"/>
      <c r="F170" s="11"/>
      <c r="G170" s="15"/>
      <c r="H170" s="11"/>
      <c r="I170" s="11"/>
      <c r="J170" s="15"/>
      <c r="K170" s="11"/>
      <c r="L170" s="11"/>
      <c r="M170" s="11"/>
      <c r="N170" s="11"/>
      <c r="O170" s="11"/>
      <c r="P170" s="11"/>
      <c r="Q170" s="11"/>
      <c r="R170" s="11"/>
      <c r="T170" s="203"/>
      <c r="U170" s="203"/>
      <c r="V170" s="203"/>
      <c r="W170" s="203"/>
      <c r="X170" s="203"/>
      <c r="Y170" s="11"/>
      <c r="Z170" s="42"/>
      <c r="AA170" s="229">
        <v>25</v>
      </c>
      <c r="AB170" s="204"/>
      <c r="AC170" s="42"/>
      <c r="AD170" s="42"/>
      <c r="AF170" s="20"/>
      <c r="AI170" s="20"/>
    </row>
    <row r="171" spans="3:35" ht="24.75" customHeight="1">
      <c r="C171" s="40"/>
      <c r="D171" s="40"/>
      <c r="E171" s="11"/>
      <c r="F171" s="11"/>
      <c r="G171" s="15"/>
      <c r="H171" s="11"/>
      <c r="I171" s="11"/>
      <c r="J171" s="15"/>
      <c r="K171" s="11"/>
      <c r="L171" s="11"/>
      <c r="M171" s="11"/>
      <c r="N171" s="11"/>
      <c r="O171" s="11"/>
      <c r="P171" s="11"/>
      <c r="Q171" s="11"/>
      <c r="R171" s="11"/>
      <c r="T171" s="203"/>
      <c r="U171" s="203"/>
      <c r="V171" s="203"/>
      <c r="W171" s="203"/>
      <c r="X171" s="203"/>
      <c r="Y171" s="11"/>
      <c r="Z171" s="42"/>
      <c r="AA171" s="229">
        <v>16.7</v>
      </c>
      <c r="AB171" s="204"/>
      <c r="AC171" s="42"/>
      <c r="AD171" s="42"/>
      <c r="AF171" s="20"/>
      <c r="AI171" s="20"/>
    </row>
    <row r="172" spans="5:31" ht="30" customHeight="1">
      <c r="E172" s="11"/>
      <c r="F172" s="11"/>
      <c r="G172" s="15"/>
      <c r="H172" s="11"/>
      <c r="I172" s="11"/>
      <c r="J172" s="15"/>
      <c r="K172" s="11"/>
      <c r="L172" s="11"/>
      <c r="M172" s="11"/>
      <c r="N172" s="11"/>
      <c r="O172" s="11"/>
      <c r="P172" s="11"/>
      <c r="Q172" s="11"/>
      <c r="R172" s="11"/>
      <c r="T172" s="11"/>
      <c r="U172" s="11"/>
      <c r="V172" s="11"/>
      <c r="W172" s="11"/>
      <c r="X172" s="11"/>
      <c r="Y172" s="58"/>
      <c r="Z172" s="11"/>
      <c r="AA172" s="229">
        <v>64.7</v>
      </c>
      <c r="AB172" s="205"/>
      <c r="AC172" s="200"/>
      <c r="AD172" s="42"/>
      <c r="AE172" s="20"/>
    </row>
    <row r="173" spans="5:31" ht="31.5" customHeight="1">
      <c r="E173" s="11"/>
      <c r="F173" s="11"/>
      <c r="G173" s="15"/>
      <c r="H173" s="11"/>
      <c r="I173" s="11"/>
      <c r="J173" s="15"/>
      <c r="K173" s="11"/>
      <c r="L173" s="11"/>
      <c r="M173" s="11"/>
      <c r="N173" s="11"/>
      <c r="O173" s="11"/>
      <c r="P173" s="11"/>
      <c r="Q173" s="11"/>
      <c r="R173" s="11"/>
      <c r="T173" s="11"/>
      <c r="U173" s="11"/>
      <c r="V173" s="11"/>
      <c r="W173" s="11"/>
      <c r="X173" s="11"/>
      <c r="Y173" s="58"/>
      <c r="Z173" s="11"/>
      <c r="AA173" s="356">
        <f>-115.28+16.8+1.5</f>
        <v>-96.98</v>
      </c>
      <c r="AB173" s="205"/>
      <c r="AC173" s="42"/>
      <c r="AD173" s="42"/>
      <c r="AE173" s="20"/>
    </row>
    <row r="174" spans="3:32" ht="33" customHeight="1">
      <c r="C174" s="79"/>
      <c r="D174" s="79"/>
      <c r="E174" s="17"/>
      <c r="F174" s="17"/>
      <c r="G174" s="113"/>
      <c r="H174" s="17"/>
      <c r="I174" s="17"/>
      <c r="J174" s="111"/>
      <c r="K174" s="17"/>
      <c r="L174" s="18"/>
      <c r="M174" s="18"/>
      <c r="N174" s="18"/>
      <c r="O174" s="18"/>
      <c r="P174" s="18"/>
      <c r="Q174" s="18"/>
      <c r="R174" s="18"/>
      <c r="S174" s="18"/>
      <c r="T174" s="18"/>
      <c r="U174" s="18"/>
      <c r="V174" s="18"/>
      <c r="W174" s="18"/>
      <c r="X174" s="18"/>
      <c r="Y174" s="206"/>
      <c r="Z174" s="11"/>
      <c r="AA174" s="229">
        <v>-3</v>
      </c>
      <c r="AB174" s="200"/>
      <c r="AC174" s="200"/>
      <c r="AD174" s="11"/>
      <c r="AE174" s="20"/>
      <c r="AF174" s="20"/>
    </row>
    <row r="175" spans="3:32" ht="33" customHeight="1">
      <c r="C175" s="79"/>
      <c r="D175" s="79"/>
      <c r="E175" s="17"/>
      <c r="F175" s="17"/>
      <c r="G175" s="113"/>
      <c r="H175" s="17"/>
      <c r="I175" s="17"/>
      <c r="J175" s="111"/>
      <c r="K175" s="17"/>
      <c r="L175" s="18"/>
      <c r="M175" s="18"/>
      <c r="N175" s="18"/>
      <c r="O175" s="18"/>
      <c r="P175" s="18"/>
      <c r="Q175" s="18"/>
      <c r="R175" s="18"/>
      <c r="S175" s="18"/>
      <c r="T175" s="18"/>
      <c r="U175" s="18"/>
      <c r="V175" s="18"/>
      <c r="W175" s="18"/>
      <c r="X175" s="18"/>
      <c r="Y175" s="206"/>
      <c r="Z175" s="11"/>
      <c r="AA175" s="229">
        <v>80</v>
      </c>
      <c r="AB175" s="200"/>
      <c r="AC175" s="200"/>
      <c r="AD175" s="11"/>
      <c r="AE175" s="20"/>
      <c r="AF175" s="20"/>
    </row>
    <row r="176" spans="3:32" ht="33" customHeight="1">
      <c r="C176" s="79"/>
      <c r="D176" s="79"/>
      <c r="E176" s="17"/>
      <c r="F176" s="17"/>
      <c r="G176" s="113"/>
      <c r="H176" s="17"/>
      <c r="I176" s="17"/>
      <c r="J176" s="111"/>
      <c r="K176" s="17"/>
      <c r="L176" s="18"/>
      <c r="M176" s="18"/>
      <c r="N176" s="18"/>
      <c r="O176" s="18"/>
      <c r="P176" s="18"/>
      <c r="Q176" s="18"/>
      <c r="R176" s="18"/>
      <c r="S176" s="18"/>
      <c r="T176" s="18"/>
      <c r="U176" s="18"/>
      <c r="V176" s="18"/>
      <c r="W176" s="18"/>
      <c r="X176" s="18"/>
      <c r="Y176" s="206"/>
      <c r="Z176" s="11"/>
      <c r="AA176" s="356"/>
      <c r="AB176" s="200"/>
      <c r="AC176" s="200"/>
      <c r="AD176" s="11"/>
      <c r="AE176" s="20"/>
      <c r="AF176" s="20"/>
    </row>
    <row r="177" spans="3:32" ht="33" customHeight="1">
      <c r="C177" s="79"/>
      <c r="D177" s="79"/>
      <c r="E177" s="17"/>
      <c r="F177" s="17"/>
      <c r="G177" s="113"/>
      <c r="H177" s="17"/>
      <c r="I177" s="17"/>
      <c r="J177" s="111"/>
      <c r="K177" s="17"/>
      <c r="L177" s="18"/>
      <c r="M177" s="18"/>
      <c r="N177" s="18"/>
      <c r="O177" s="18"/>
      <c r="P177" s="18"/>
      <c r="Q177" s="18"/>
      <c r="R177" s="18"/>
      <c r="S177" s="18"/>
      <c r="T177" s="18"/>
      <c r="U177" s="18"/>
      <c r="V177" s="18"/>
      <c r="W177" s="18"/>
      <c r="X177" s="18"/>
      <c r="Y177" s="206"/>
      <c r="Z177" s="11"/>
      <c r="AA177" s="231">
        <v>68.1</v>
      </c>
      <c r="AB177" s="210"/>
      <c r="AC177" s="200"/>
      <c r="AD177" s="11"/>
      <c r="AE177" s="20"/>
      <c r="AF177" s="20"/>
    </row>
    <row r="178" spans="3:30" ht="19.5" customHeight="1">
      <c r="C178" s="23"/>
      <c r="D178" s="23"/>
      <c r="E178" s="6"/>
      <c r="F178" s="6"/>
      <c r="G178" s="8"/>
      <c r="H178" s="7"/>
      <c r="I178" s="7"/>
      <c r="J178" s="115"/>
      <c r="K178" s="7"/>
      <c r="L178" s="39"/>
      <c r="M178" s="39"/>
      <c r="N178" s="7"/>
      <c r="O178" s="6"/>
      <c r="P178" s="6"/>
      <c r="Q178" s="6"/>
      <c r="R178" s="6"/>
      <c r="S178" s="6"/>
      <c r="T178" s="6"/>
      <c r="U178" s="6"/>
      <c r="V178" s="6"/>
      <c r="W178" s="6"/>
      <c r="X178" s="6"/>
      <c r="Y178" s="6"/>
      <c r="Z178" s="12"/>
      <c r="AA178" s="230">
        <v>3.68</v>
      </c>
      <c r="AB178" s="58"/>
      <c r="AC178" s="237"/>
      <c r="AD178" s="58"/>
    </row>
    <row r="179" spans="3:30" ht="39" customHeight="1">
      <c r="C179" s="23"/>
      <c r="D179" s="23"/>
      <c r="E179" s="6"/>
      <c r="F179" s="6"/>
      <c r="G179" s="8"/>
      <c r="H179" s="7"/>
      <c r="I179" s="7"/>
      <c r="J179" s="115"/>
      <c r="K179" s="7"/>
      <c r="L179" s="39"/>
      <c r="M179" s="39"/>
      <c r="N179" s="7"/>
      <c r="O179" s="6"/>
      <c r="P179" s="6"/>
      <c r="Q179" s="6"/>
      <c r="R179" s="6"/>
      <c r="S179" s="6"/>
      <c r="T179" s="6"/>
      <c r="U179" s="6"/>
      <c r="V179" s="6"/>
      <c r="W179" s="6"/>
      <c r="X179" s="6"/>
      <c r="Y179" s="6"/>
      <c r="Z179" s="12"/>
      <c r="AA179" s="236"/>
      <c r="AB179" s="58"/>
      <c r="AC179" s="237"/>
      <c r="AD179" s="58"/>
    </row>
    <row r="180" spans="3:31" ht="21.75" customHeight="1">
      <c r="C180" s="12"/>
      <c r="D180" s="12"/>
      <c r="E180" s="12"/>
      <c r="F180" s="12"/>
      <c r="G180" s="15"/>
      <c r="H180" s="12"/>
      <c r="I180" s="12"/>
      <c r="J180" s="15"/>
      <c r="K180" s="12"/>
      <c r="L180" s="12"/>
      <c r="M180" s="12"/>
      <c r="N180" s="12"/>
      <c r="O180" s="12"/>
      <c r="P180" s="12"/>
      <c r="Q180" s="12"/>
      <c r="R180" s="12"/>
      <c r="S180" s="12"/>
      <c r="T180" s="12"/>
      <c r="U180" s="12"/>
      <c r="V180" s="12"/>
      <c r="W180" s="12"/>
      <c r="X180" s="12"/>
      <c r="Y180" s="15"/>
      <c r="Z180" s="12"/>
      <c r="AA180" s="235">
        <v>38</v>
      </c>
      <c r="AB180" s="234"/>
      <c r="AC180" s="238"/>
      <c r="AD180" s="12"/>
      <c r="AE180" s="10"/>
    </row>
    <row r="181" spans="1:30" ht="21.75" customHeight="1">
      <c r="A181" s="380"/>
      <c r="B181" s="380"/>
      <c r="C181" s="380"/>
      <c r="D181" s="380"/>
      <c r="E181" s="380"/>
      <c r="G181" s="112"/>
      <c r="J181" s="112"/>
      <c r="N181" s="10"/>
      <c r="V181" s="12"/>
      <c r="W181" s="13"/>
      <c r="X181" s="13"/>
      <c r="Y181" s="207"/>
      <c r="Z181" s="5"/>
      <c r="AB181" s="10"/>
      <c r="AC181" s="202"/>
      <c r="AD181" s="10"/>
    </row>
    <row r="182" spans="1:30" ht="21.75" customHeight="1">
      <c r="A182" s="12"/>
      <c r="B182" s="12"/>
      <c r="C182" s="12"/>
      <c r="D182" s="12"/>
      <c r="E182" s="12"/>
      <c r="G182" s="112"/>
      <c r="J182" s="112"/>
      <c r="N182" s="10"/>
      <c r="V182" s="12"/>
      <c r="W182" s="13"/>
      <c r="X182" s="13"/>
      <c r="Y182" s="207"/>
      <c r="Z182" s="5"/>
      <c r="AA182" s="202">
        <f>SUM(AA168:AA181)</f>
        <v>236.67200000000003</v>
      </c>
      <c r="AB182" s="10"/>
      <c r="AC182" s="202"/>
      <c r="AD182" s="10"/>
    </row>
    <row r="183" spans="1:31" ht="27.75" customHeight="1">
      <c r="A183" s="1"/>
      <c r="E183" s="1"/>
      <c r="F183" s="15"/>
      <c r="G183" s="15"/>
      <c r="H183" s="12"/>
      <c r="I183" s="12"/>
      <c r="J183" s="15"/>
      <c r="K183" s="12"/>
      <c r="Y183" s="208"/>
      <c r="AA183" s="232">
        <f>AA167-AA182</f>
        <v>0</v>
      </c>
      <c r="AB183" s="202"/>
      <c r="AC183" s="233"/>
      <c r="AD183" s="20"/>
      <c r="AE183" s="202"/>
    </row>
    <row r="184" spans="10:27" ht="27.75" customHeight="1">
      <c r="J184" s="112"/>
      <c r="AA184" s="232"/>
    </row>
    <row r="185" spans="10:30" ht="27.75" customHeight="1">
      <c r="J185" s="112"/>
      <c r="AA185" s="230"/>
      <c r="AB185" s="20"/>
      <c r="AC185" s="239"/>
      <c r="AD185" s="20"/>
    </row>
    <row r="186" spans="27:30" ht="26.25">
      <c r="AA186" s="230"/>
      <c r="AB186" s="233"/>
      <c r="AC186" s="202"/>
      <c r="AD186" s="10"/>
    </row>
    <row r="187" spans="27:30" ht="26.25">
      <c r="AA187" s="230"/>
      <c r="AB187" s="233"/>
      <c r="AC187" s="324"/>
      <c r="AD187" s="10"/>
    </row>
    <row r="188" spans="27:30" ht="26.25">
      <c r="AA188" s="230"/>
      <c r="AB188" s="233"/>
      <c r="AC188" s="324"/>
      <c r="AD188" s="10"/>
    </row>
    <row r="189" spans="27:30" ht="26.25">
      <c r="AA189" s="230"/>
      <c r="AB189" s="233"/>
      <c r="AC189" s="202"/>
      <c r="AD189" s="10"/>
    </row>
    <row r="190" spans="27:30" ht="26.25">
      <c r="AA190" s="230"/>
      <c r="AB190" s="233"/>
      <c r="AC190" s="202"/>
      <c r="AD190" s="10"/>
    </row>
    <row r="191" spans="27:30" ht="26.25">
      <c r="AA191" s="230"/>
      <c r="AB191" s="233"/>
      <c r="AC191" s="202"/>
      <c r="AD191" s="10"/>
    </row>
    <row r="192" spans="7:29" ht="27.75" customHeight="1">
      <c r="G192" s="20"/>
      <c r="AA192" s="230"/>
      <c r="AB192" s="313"/>
      <c r="AC192" s="314"/>
    </row>
    <row r="193" ht="21.75" customHeight="1">
      <c r="AA193" s="230"/>
    </row>
    <row r="194" ht="30.75" customHeight="1">
      <c r="AA194" s="230"/>
    </row>
    <row r="195" ht="24.75" customHeight="1">
      <c r="AA195" s="230"/>
    </row>
    <row r="196" spans="27:28" ht="26.25" customHeight="1">
      <c r="AA196" s="230"/>
      <c r="AB196" s="202"/>
    </row>
    <row r="197" spans="27:29" ht="23.25" customHeight="1">
      <c r="AA197" s="230"/>
      <c r="AB197" s="202"/>
      <c r="AC197" s="202"/>
    </row>
    <row r="198" ht="27.75" customHeight="1">
      <c r="AA198" s="230"/>
    </row>
    <row r="199" ht="27.75" customHeight="1">
      <c r="AA199" s="230"/>
    </row>
    <row r="200" ht="26.25" customHeight="1">
      <c r="AA200" s="230"/>
    </row>
    <row r="201" ht="24.75" customHeight="1">
      <c r="AA201" s="230"/>
    </row>
    <row r="202" ht="24.75" customHeight="1">
      <c r="AA202" s="230"/>
    </row>
    <row r="203" ht="26.25" customHeight="1">
      <c r="AA203" s="230"/>
    </row>
    <row r="204" ht="24.75" customHeight="1">
      <c r="AA204" s="230"/>
    </row>
    <row r="205" spans="27:28" ht="35.25" customHeight="1">
      <c r="AA205" s="232"/>
      <c r="AB205" s="202"/>
    </row>
    <row r="206" ht="14.25" customHeight="1">
      <c r="AA206" s="230"/>
    </row>
    <row r="207" ht="14.25" customHeight="1">
      <c r="AA207" s="230"/>
    </row>
    <row r="208" ht="14.25" customHeight="1">
      <c r="AA208" s="230"/>
    </row>
    <row r="209" ht="14.25" customHeight="1">
      <c r="AA209" s="230"/>
    </row>
    <row r="210" ht="14.25" customHeight="1">
      <c r="AA210" s="230"/>
    </row>
    <row r="211" ht="14.25" customHeight="1">
      <c r="AA211" s="230"/>
    </row>
    <row r="212" ht="14.25" customHeight="1">
      <c r="AA212" s="230"/>
    </row>
    <row r="213" ht="14.25" customHeight="1">
      <c r="AA213" s="230"/>
    </row>
    <row r="214" ht="14.25" customHeight="1">
      <c r="AA214" s="230"/>
    </row>
    <row r="215" ht="14.25" customHeight="1">
      <c r="AA215" s="230"/>
    </row>
    <row r="216" ht="14.25" customHeight="1">
      <c r="AA216" s="230"/>
    </row>
    <row r="217" ht="14.25" customHeight="1">
      <c r="AA217" s="230"/>
    </row>
    <row r="218" ht="14.25" customHeight="1">
      <c r="AA218" s="230"/>
    </row>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sheetData>
  <sheetProtection/>
  <mergeCells count="37">
    <mergeCell ref="B24:C24"/>
    <mergeCell ref="B151:C151"/>
    <mergeCell ref="B105:C105"/>
    <mergeCell ref="B157:C157"/>
    <mergeCell ref="B32:C32"/>
    <mergeCell ref="B47:C47"/>
    <mergeCell ref="B117:C117"/>
    <mergeCell ref="B129:C129"/>
    <mergeCell ref="A6:AA6"/>
    <mergeCell ref="A7:AA7"/>
    <mergeCell ref="A12:AA12"/>
    <mergeCell ref="V53:V54"/>
    <mergeCell ref="S53:S54"/>
    <mergeCell ref="T53:T54"/>
    <mergeCell ref="G53:G54"/>
    <mergeCell ref="AA10:AA11"/>
    <mergeCell ref="W53:W54"/>
    <mergeCell ref="Y53:Y54"/>
    <mergeCell ref="AA53:AA54"/>
    <mergeCell ref="B165:C165"/>
    <mergeCell ref="A181:E181"/>
    <mergeCell ref="B53:B54"/>
    <mergeCell ref="A53:A54"/>
    <mergeCell ref="L53:L54"/>
    <mergeCell ref="I53:I54"/>
    <mergeCell ref="H53:H54"/>
    <mergeCell ref="N53:N54"/>
    <mergeCell ref="O53:O54"/>
    <mergeCell ref="K53:K54"/>
    <mergeCell ref="C53:C54"/>
    <mergeCell ref="F53:F54"/>
    <mergeCell ref="J53:J54"/>
    <mergeCell ref="E53:E54"/>
    <mergeCell ref="Z53:Z54"/>
    <mergeCell ref="P53:P54"/>
    <mergeCell ref="U53:U54"/>
    <mergeCell ref="Q53:Q54"/>
  </mergeCells>
  <printOptions horizontalCentered="1"/>
  <pageMargins left="0.3937007874015748" right="0.1968503937007874" top="1.1811023622047245" bottom="0.3937007874015748" header="0.2755905511811024" footer="0"/>
  <pageSetup blackAndWhite="1" fitToHeight="3" orientation="landscape" pageOrder="overThenDown" paperSize="9" scale="40" r:id="rId1"/>
  <rowBreaks count="4" manualBreakCount="4">
    <brk id="23" max="26" man="1"/>
    <brk id="46" max="26" man="1"/>
    <brk id="92" max="26" man="1"/>
    <brk id="12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_test_company_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_test_user_</dc:creator>
  <cp:keywords/>
  <dc:description/>
  <cp:lastModifiedBy>Коля</cp:lastModifiedBy>
  <cp:lastPrinted>2013-11-04T15:08:12Z</cp:lastPrinted>
  <dcterms:created xsi:type="dcterms:W3CDTF">2001-06-07T13:56:50Z</dcterms:created>
  <dcterms:modified xsi:type="dcterms:W3CDTF">2013-11-04T21:33:54Z</dcterms:modified>
  <cp:category/>
  <cp:version/>
  <cp:contentType/>
  <cp:contentStatus/>
</cp:coreProperties>
</file>